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https://nv-my.sharepoint.com/personal/sdlitz_dhhs_nv_gov/Documents/23-24 Interim/ARPA/"/>
    </mc:Choice>
  </mc:AlternateContent>
  <xr:revisionPtr revIDLastSave="3" documentId="8_{973F1B3F-4A0D-4D42-8AC9-BDB9CF2B0030}" xr6:coauthVersionLast="47" xr6:coauthVersionMax="47" xr10:uidLastSave="{E5978801-4403-4678-BA55-9F240BD944CD}"/>
  <bookViews>
    <workbookView xWindow="29580" yWindow="780" windowWidth="27960" windowHeight="11235" tabRatio="601" firstSheet="1" activeTab="1" xr2:uid="{2F04A451-767B-458A-84EC-F2B89EA83FB7}"/>
  </bookViews>
  <sheets>
    <sheet name="Data Validation" sheetId="11" state="hidden" r:id="rId1"/>
    <sheet name="Agency Projects" sheetId="2" r:id="rId2"/>
    <sheet name="Pivot Tables" sheetId="29" r:id="rId3"/>
    <sheet name="Charts" sheetId="15" r:id="rId4"/>
    <sheet name="3.13.24 IFC" sheetId="30" r:id="rId5"/>
  </sheets>
  <definedNames>
    <definedName name="_xlnm._FilterDatabase" localSheetId="1" hidden="1">'Agency Projects'!$A$2:$AG$151</definedName>
    <definedName name="_xlnm.Print_Area" localSheetId="1">'Agency Projects'!$A$9:$AE$31</definedName>
    <definedName name="_xlnm.Print_Area" localSheetId="3">Charts!$A$2:$H$48</definedName>
    <definedName name="_xlnm.Print_Titles" localSheetId="1">'Agency Projects'!$2:$2</definedName>
  </definedNames>
  <calcPr calcId="191028"/>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15" l="1"/>
  <c r="C8" i="15"/>
  <c r="D6" i="15" s="1"/>
  <c r="X57" i="2" l="1"/>
  <c r="R57" i="2"/>
  <c r="X55" i="2"/>
  <c r="R72" i="2"/>
  <c r="X92" i="2"/>
  <c r="Q4" i="2"/>
  <c r="Q40" i="2" l="1"/>
  <c r="Q39" i="2"/>
  <c r="Q36" i="2"/>
  <c r="T98" i="2"/>
  <c r="T97" i="2"/>
  <c r="T96" i="2"/>
  <c r="T94" i="2"/>
  <c r="T93" i="2"/>
  <c r="W128" i="2"/>
  <c r="W129" i="2"/>
  <c r="X141" i="2"/>
  <c r="X140" i="2"/>
  <c r="X139" i="2"/>
  <c r="X138" i="2"/>
  <c r="W137" i="2"/>
  <c r="W131" i="2"/>
  <c r="X130" i="2"/>
  <c r="W126" i="2"/>
  <c r="W125" i="2"/>
  <c r="X125" i="2" s="1"/>
  <c r="W118" i="2"/>
  <c r="W117" i="2"/>
  <c r="X117" i="2" s="1"/>
  <c r="X105" i="2"/>
  <c r="X103" i="2"/>
  <c r="X102" i="2"/>
  <c r="D27" i="15"/>
  <c r="D28" i="15"/>
  <c r="D29" i="15"/>
  <c r="D30" i="15"/>
  <c r="D31" i="15"/>
  <c r="D26" i="15"/>
  <c r="D5" i="15"/>
  <c r="D7" i="15"/>
  <c r="D4" i="15"/>
  <c r="F9" i="30"/>
  <c r="F23" i="30"/>
  <c r="F4" i="30"/>
  <c r="F5" i="30"/>
  <c r="F6" i="30"/>
  <c r="F7" i="30"/>
  <c r="F8" i="30"/>
  <c r="F10" i="30"/>
  <c r="F11" i="30"/>
  <c r="F12" i="30"/>
  <c r="F13" i="30"/>
  <c r="F14" i="30"/>
  <c r="F15" i="30"/>
  <c r="F16" i="30"/>
  <c r="F17" i="30"/>
  <c r="F18" i="30"/>
  <c r="F19" i="30"/>
  <c r="F20" i="30"/>
  <c r="F21" i="30"/>
  <c r="F22" i="30"/>
  <c r="F3" i="30"/>
  <c r="E23" i="30"/>
  <c r="C23" i="30"/>
  <c r="D8" i="15" l="1"/>
  <c r="D32" i="15"/>
  <c r="U61" i="2"/>
  <c r="V61" i="2" s="1"/>
  <c r="I142" i="2"/>
  <c r="X104" i="2" l="1"/>
  <c r="X118" i="2" l="1"/>
  <c r="U49" i="2"/>
  <c r="H30" i="2"/>
  <c r="G85" i="2"/>
  <c r="R33" i="2"/>
  <c r="U33" i="2"/>
  <c r="V33" i="2" s="1"/>
  <c r="X32" i="2"/>
  <c r="X96" i="2"/>
  <c r="X36" i="2"/>
  <c r="G3" i="2"/>
  <c r="Q137" i="2"/>
  <c r="I137" i="2"/>
  <c r="I131" i="2"/>
  <c r="X131" i="2" s="1"/>
  <c r="I129" i="2"/>
  <c r="Q129" i="2"/>
  <c r="Q128" i="2"/>
  <c r="I128" i="2"/>
  <c r="X128" i="2" s="1"/>
  <c r="X129" i="2" l="1"/>
  <c r="Q127" i="2"/>
  <c r="AA114" i="2" l="1"/>
  <c r="S95" i="2" l="1"/>
  <c r="T95" i="2" s="1"/>
  <c r="S92" i="2"/>
  <c r="U92" i="2" s="1"/>
  <c r="R92" i="2"/>
  <c r="Q22" i="2"/>
  <c r="U96" i="2" l="1"/>
  <c r="X27" i="2"/>
  <c r="T16" i="2" l="1"/>
  <c r="T151" i="2" s="1"/>
  <c r="X150" i="2"/>
  <c r="S151" i="2"/>
  <c r="R150" i="2"/>
  <c r="W151" i="2"/>
  <c r="X4" i="2"/>
  <c r="X5" i="2"/>
  <c r="X9" i="2"/>
  <c r="X10" i="2"/>
  <c r="X11" i="2"/>
  <c r="X12" i="2"/>
  <c r="X13" i="2"/>
  <c r="X14" i="2"/>
  <c r="X15" i="2"/>
  <c r="X16" i="2"/>
  <c r="X17" i="2"/>
  <c r="X18" i="2"/>
  <c r="X19" i="2"/>
  <c r="X20" i="2"/>
  <c r="X21" i="2"/>
  <c r="X22" i="2"/>
  <c r="X23" i="2"/>
  <c r="X24" i="2"/>
  <c r="X25" i="2"/>
  <c r="X26" i="2"/>
  <c r="X28" i="2"/>
  <c r="X29" i="2"/>
  <c r="X30" i="2"/>
  <c r="X31" i="2"/>
  <c r="X33" i="2"/>
  <c r="X34" i="2"/>
  <c r="X35" i="2"/>
  <c r="X37" i="2"/>
  <c r="X38" i="2"/>
  <c r="X39" i="2"/>
  <c r="X40" i="2"/>
  <c r="X41" i="2"/>
  <c r="X42" i="2"/>
  <c r="X43" i="2"/>
  <c r="X44" i="2"/>
  <c r="X45" i="2"/>
  <c r="X46" i="2"/>
  <c r="X47" i="2"/>
  <c r="X50" i="2"/>
  <c r="X51" i="2"/>
  <c r="X52" i="2"/>
  <c r="X48" i="2"/>
  <c r="X53" i="2"/>
  <c r="X49" i="2"/>
  <c r="X67" i="2"/>
  <c r="X66" i="2"/>
  <c r="X68" i="2"/>
  <c r="X69" i="2"/>
  <c r="X87" i="2"/>
  <c r="X76" i="2"/>
  <c r="X77" i="2"/>
  <c r="X91" i="2"/>
  <c r="X58" i="2"/>
  <c r="X78" i="2"/>
  <c r="X79" i="2"/>
  <c r="X59" i="2"/>
  <c r="X54" i="2"/>
  <c r="X62" i="2"/>
  <c r="X60" i="2"/>
  <c r="X74" i="2"/>
  <c r="X75" i="2"/>
  <c r="X148" i="2"/>
  <c r="X86" i="2"/>
  <c r="X81" i="2"/>
  <c r="X82" i="2"/>
  <c r="X83" i="2"/>
  <c r="X84" i="2"/>
  <c r="X72" i="2"/>
  <c r="X73" i="2"/>
  <c r="X70" i="2"/>
  <c r="X61" i="2"/>
  <c r="X71" i="2"/>
  <c r="X65" i="2"/>
  <c r="X80" i="2"/>
  <c r="X88" i="2"/>
  <c r="X63" i="2"/>
  <c r="X89" i="2"/>
  <c r="X90" i="2"/>
  <c r="X93" i="2"/>
  <c r="X94" i="2"/>
  <c r="X95" i="2"/>
  <c r="X97" i="2"/>
  <c r="X98" i="2"/>
  <c r="X99" i="2"/>
  <c r="X100" i="2"/>
  <c r="X101" i="2"/>
  <c r="X106" i="2"/>
  <c r="X107" i="2"/>
  <c r="X108" i="2"/>
  <c r="X109" i="2"/>
  <c r="X110" i="2"/>
  <c r="X111" i="2"/>
  <c r="X112" i="2"/>
  <c r="X113" i="2"/>
  <c r="X114" i="2"/>
  <c r="X115" i="2"/>
  <c r="X116" i="2"/>
  <c r="X119" i="2"/>
  <c r="X120" i="2"/>
  <c r="X121" i="2"/>
  <c r="X122" i="2"/>
  <c r="X123" i="2"/>
  <c r="X124" i="2"/>
  <c r="X126" i="2"/>
  <c r="X127" i="2"/>
  <c r="X132" i="2"/>
  <c r="X133" i="2"/>
  <c r="X134" i="2"/>
  <c r="X135" i="2"/>
  <c r="X136" i="2"/>
  <c r="X142" i="2"/>
  <c r="X143" i="2"/>
  <c r="X144" i="2"/>
  <c r="X146" i="2"/>
  <c r="X147" i="2"/>
  <c r="X85" i="2"/>
  <c r="X149" i="2"/>
  <c r="X3" i="2"/>
  <c r="R5" i="2"/>
  <c r="R4" i="2"/>
  <c r="R3" i="2"/>
  <c r="Y3" i="2" l="1"/>
  <c r="Y150" i="2"/>
  <c r="Y4" i="2"/>
  <c r="Y5" i="2"/>
  <c r="U3" i="2"/>
  <c r="V3" i="2" s="1"/>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4" i="2"/>
  <c r="U35" i="2"/>
  <c r="U36" i="2"/>
  <c r="U37" i="2"/>
  <c r="U38" i="2"/>
  <c r="U39" i="2"/>
  <c r="U40" i="2"/>
  <c r="U41" i="2"/>
  <c r="U42" i="2"/>
  <c r="Q42" i="2" s="1"/>
  <c r="U43" i="2"/>
  <c r="U44" i="2"/>
  <c r="U45" i="2"/>
  <c r="U46" i="2"/>
  <c r="Q46" i="2" s="1"/>
  <c r="R46" i="2" s="1"/>
  <c r="Y46" i="2" s="1"/>
  <c r="U47" i="2"/>
  <c r="U50" i="2"/>
  <c r="U51" i="2"/>
  <c r="U52" i="2"/>
  <c r="U48" i="2"/>
  <c r="U53" i="2"/>
  <c r="U56" i="2"/>
  <c r="U57" i="2"/>
  <c r="U67" i="2"/>
  <c r="U66" i="2"/>
  <c r="U68" i="2"/>
  <c r="U69" i="2"/>
  <c r="U87" i="2"/>
  <c r="U76" i="2"/>
  <c r="U77" i="2"/>
  <c r="U91" i="2"/>
  <c r="U58" i="2"/>
  <c r="U78" i="2"/>
  <c r="U79" i="2"/>
  <c r="U55" i="2"/>
  <c r="U59" i="2"/>
  <c r="U54" i="2"/>
  <c r="U62" i="2"/>
  <c r="U60" i="2"/>
  <c r="U74" i="2"/>
  <c r="U64" i="2"/>
  <c r="U75" i="2"/>
  <c r="U148" i="2"/>
  <c r="U86" i="2"/>
  <c r="U81" i="2"/>
  <c r="U82" i="2"/>
  <c r="U83" i="2"/>
  <c r="U84" i="2"/>
  <c r="U72" i="2"/>
  <c r="U73" i="2"/>
  <c r="U70" i="2"/>
  <c r="U71" i="2"/>
  <c r="U65" i="2"/>
  <c r="U80" i="2"/>
  <c r="U88" i="2"/>
  <c r="U63" i="2"/>
  <c r="U89" i="2"/>
  <c r="U90" i="2"/>
  <c r="U93" i="2"/>
  <c r="U94" i="2"/>
  <c r="U95"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85" i="2"/>
  <c r="U149" i="2"/>
  <c r="U150" i="2"/>
  <c r="P151" i="2"/>
  <c r="R100" i="2"/>
  <c r="Y100" i="2" s="1"/>
  <c r="R101" i="2"/>
  <c r="Y101" i="2" s="1"/>
  <c r="R149" i="2"/>
  <c r="Y149" i="2" s="1"/>
  <c r="R85" i="2"/>
  <c r="Y85" i="2" s="1"/>
  <c r="R147" i="2"/>
  <c r="Y147" i="2" s="1"/>
  <c r="R146" i="2"/>
  <c r="Y146" i="2" s="1"/>
  <c r="R145" i="2"/>
  <c r="R144" i="2"/>
  <c r="Y144" i="2" s="1"/>
  <c r="R143" i="2"/>
  <c r="Y143" i="2" s="1"/>
  <c r="R142" i="2"/>
  <c r="Y142" i="2" s="1"/>
  <c r="R141" i="2"/>
  <c r="Y141" i="2" s="1"/>
  <c r="R140" i="2"/>
  <c r="Y140" i="2" s="1"/>
  <c r="R139" i="2"/>
  <c r="Y139" i="2" s="1"/>
  <c r="R138" i="2"/>
  <c r="Y138" i="2" s="1"/>
  <c r="R137" i="2"/>
  <c r="R136" i="2"/>
  <c r="Y136" i="2" s="1"/>
  <c r="R135" i="2"/>
  <c r="Y135" i="2" s="1"/>
  <c r="R134" i="2"/>
  <c r="Y134" i="2" s="1"/>
  <c r="R133" i="2"/>
  <c r="Y133" i="2" s="1"/>
  <c r="R132" i="2"/>
  <c r="Y132" i="2" s="1"/>
  <c r="R131" i="2"/>
  <c r="R130" i="2"/>
  <c r="Y130" i="2" s="1"/>
  <c r="R129" i="2"/>
  <c r="Y129" i="2" s="1"/>
  <c r="R128" i="2"/>
  <c r="R127" i="2"/>
  <c r="Y127" i="2" s="1"/>
  <c r="R126" i="2"/>
  <c r="Y126" i="2" s="1"/>
  <c r="R125" i="2"/>
  <c r="Y125" i="2" s="1"/>
  <c r="R124" i="2"/>
  <c r="Y124" i="2" s="1"/>
  <c r="R123" i="2"/>
  <c r="Y123" i="2" s="1"/>
  <c r="R122" i="2"/>
  <c r="Y122" i="2" s="1"/>
  <c r="R121" i="2"/>
  <c r="Y121" i="2" s="1"/>
  <c r="R120" i="2"/>
  <c r="Y120" i="2" s="1"/>
  <c r="R119" i="2"/>
  <c r="Y119" i="2" s="1"/>
  <c r="R118" i="2"/>
  <c r="Y118" i="2" s="1"/>
  <c r="R117" i="2"/>
  <c r="Y117" i="2" s="1"/>
  <c r="R116" i="2"/>
  <c r="Y116" i="2" s="1"/>
  <c r="R115" i="2"/>
  <c r="Y115" i="2" s="1"/>
  <c r="R114" i="2"/>
  <c r="Y114" i="2" s="1"/>
  <c r="R113" i="2"/>
  <c r="Y113" i="2" s="1"/>
  <c r="R112" i="2"/>
  <c r="Y112" i="2" s="1"/>
  <c r="R111" i="2"/>
  <c r="Y111" i="2" s="1"/>
  <c r="R110" i="2"/>
  <c r="Y110" i="2" s="1"/>
  <c r="R109" i="2"/>
  <c r="Y109" i="2" s="1"/>
  <c r="R108" i="2"/>
  <c r="Y108" i="2" s="1"/>
  <c r="R107" i="2"/>
  <c r="Y107" i="2" s="1"/>
  <c r="R106" i="2"/>
  <c r="Y106" i="2" s="1"/>
  <c r="R105" i="2"/>
  <c r="Y105" i="2" s="1"/>
  <c r="R104" i="2"/>
  <c r="Y104" i="2" s="1"/>
  <c r="R103" i="2"/>
  <c r="Y103" i="2" s="1"/>
  <c r="R102" i="2"/>
  <c r="Y102" i="2" s="1"/>
  <c r="R99" i="2"/>
  <c r="Y99" i="2" s="1"/>
  <c r="R98" i="2"/>
  <c r="Y98" i="2" s="1"/>
  <c r="R97" i="2"/>
  <c r="Y97" i="2" s="1"/>
  <c r="R96" i="2"/>
  <c r="Y96" i="2" s="1"/>
  <c r="R94" i="2"/>
  <c r="Y94" i="2" s="1"/>
  <c r="R93" i="2"/>
  <c r="Y93" i="2" s="1"/>
  <c r="Y92" i="2"/>
  <c r="R90" i="2"/>
  <c r="Y90" i="2" s="1"/>
  <c r="R89" i="2"/>
  <c r="Y89" i="2" s="1"/>
  <c r="R63" i="2"/>
  <c r="Y63" i="2" s="1"/>
  <c r="R88" i="2"/>
  <c r="Y88" i="2" s="1"/>
  <c r="R80" i="2"/>
  <c r="Y80" i="2" s="1"/>
  <c r="R65" i="2"/>
  <c r="Y65" i="2" s="1"/>
  <c r="R71" i="2"/>
  <c r="Y71" i="2" s="1"/>
  <c r="R61" i="2"/>
  <c r="Y61" i="2" s="1"/>
  <c r="R70" i="2"/>
  <c r="Y70" i="2" s="1"/>
  <c r="R73" i="2"/>
  <c r="Y73" i="2" s="1"/>
  <c r="Y72" i="2"/>
  <c r="R84" i="2"/>
  <c r="Y84" i="2" s="1"/>
  <c r="R83" i="2"/>
  <c r="Y83" i="2" s="1"/>
  <c r="R82" i="2"/>
  <c r="Y82" i="2" s="1"/>
  <c r="R81" i="2"/>
  <c r="Y81" i="2" s="1"/>
  <c r="R86" i="2"/>
  <c r="Y86" i="2" s="1"/>
  <c r="R148" i="2"/>
  <c r="Y148" i="2" s="1"/>
  <c r="R75" i="2"/>
  <c r="Y75" i="2" s="1"/>
  <c r="R64" i="2"/>
  <c r="R74" i="2"/>
  <c r="Y74" i="2" s="1"/>
  <c r="R60" i="2"/>
  <c r="Y60" i="2" s="1"/>
  <c r="R62" i="2"/>
  <c r="Y62" i="2" s="1"/>
  <c r="R54" i="2"/>
  <c r="Y54" i="2" s="1"/>
  <c r="R59" i="2"/>
  <c r="Y59" i="2" s="1"/>
  <c r="R55" i="2"/>
  <c r="Y55" i="2" s="1"/>
  <c r="R79" i="2"/>
  <c r="Y79" i="2" s="1"/>
  <c r="R78" i="2"/>
  <c r="Y78" i="2" s="1"/>
  <c r="R58" i="2"/>
  <c r="Y58" i="2" s="1"/>
  <c r="R91" i="2"/>
  <c r="Y91" i="2" s="1"/>
  <c r="R77" i="2"/>
  <c r="Y77" i="2" s="1"/>
  <c r="R76" i="2"/>
  <c r="Y76" i="2" s="1"/>
  <c r="R87" i="2"/>
  <c r="Y87" i="2" s="1"/>
  <c r="R69" i="2"/>
  <c r="Y69" i="2" s="1"/>
  <c r="R68" i="2"/>
  <c r="Y68" i="2" s="1"/>
  <c r="R66" i="2"/>
  <c r="Y66" i="2" s="1"/>
  <c r="R67" i="2"/>
  <c r="Y67" i="2" s="1"/>
  <c r="Y57" i="2"/>
  <c r="R49" i="2"/>
  <c r="Y49" i="2" s="1"/>
  <c r="R56" i="2"/>
  <c r="Y56" i="2" s="1"/>
  <c r="R53" i="2"/>
  <c r="Y53" i="2" s="1"/>
  <c r="R48" i="2"/>
  <c r="Y48" i="2" s="1"/>
  <c r="R52" i="2"/>
  <c r="Y52" i="2" s="1"/>
  <c r="R51" i="2"/>
  <c r="Y51" i="2" s="1"/>
  <c r="R50" i="2"/>
  <c r="Y50" i="2" s="1"/>
  <c r="R47" i="2"/>
  <c r="Y47" i="2" s="1"/>
  <c r="R45" i="2"/>
  <c r="Y45" i="2" s="1"/>
  <c r="R44" i="2"/>
  <c r="Y44" i="2" s="1"/>
  <c r="R43" i="2"/>
  <c r="Y43" i="2" s="1"/>
  <c r="R41" i="2"/>
  <c r="Y41" i="2" s="1"/>
  <c r="R40" i="2"/>
  <c r="Y40" i="2" s="1"/>
  <c r="R38" i="2"/>
  <c r="Y38" i="2" s="1"/>
  <c r="R37" i="2"/>
  <c r="Y37" i="2" s="1"/>
  <c r="R35" i="2"/>
  <c r="Y35" i="2" s="1"/>
  <c r="R34" i="2"/>
  <c r="Y34" i="2" s="1"/>
  <c r="Y33" i="2"/>
  <c r="R32" i="2"/>
  <c r="Y32" i="2" s="1"/>
  <c r="R31" i="2"/>
  <c r="Y31" i="2" s="1"/>
  <c r="R30" i="2"/>
  <c r="Y30" i="2" s="1"/>
  <c r="R29" i="2"/>
  <c r="Y29" i="2" s="1"/>
  <c r="R28" i="2"/>
  <c r="Y28" i="2" s="1"/>
  <c r="R27" i="2"/>
  <c r="Y27" i="2" s="1"/>
  <c r="R26" i="2"/>
  <c r="Y26" i="2" s="1"/>
  <c r="R25" i="2"/>
  <c r="Y25" i="2" s="1"/>
  <c r="R24" i="2"/>
  <c r="Y24" i="2" s="1"/>
  <c r="R23" i="2"/>
  <c r="Y23" i="2" s="1"/>
  <c r="R22" i="2"/>
  <c r="Y22" i="2" s="1"/>
  <c r="R21" i="2"/>
  <c r="Y21" i="2" s="1"/>
  <c r="R20" i="2"/>
  <c r="Y20" i="2" s="1"/>
  <c r="R19" i="2"/>
  <c r="Y19" i="2" s="1"/>
  <c r="R18" i="2"/>
  <c r="Y18" i="2" s="1"/>
  <c r="R17" i="2"/>
  <c r="Y17" i="2" s="1"/>
  <c r="R16" i="2"/>
  <c r="Y16" i="2" s="1"/>
  <c r="R15" i="2"/>
  <c r="Y15" i="2" s="1"/>
  <c r="R14" i="2"/>
  <c r="Y14" i="2" s="1"/>
  <c r="R13" i="2"/>
  <c r="Y13" i="2" s="1"/>
  <c r="R12" i="2"/>
  <c r="Y12" i="2" s="1"/>
  <c r="R11" i="2"/>
  <c r="Y11" i="2" s="1"/>
  <c r="R10" i="2"/>
  <c r="R9" i="2"/>
  <c r="Y9" i="2" s="1"/>
  <c r="R8" i="2"/>
  <c r="R7" i="2"/>
  <c r="R6" i="2"/>
  <c r="Q151" i="2" l="1"/>
  <c r="R42" i="2"/>
  <c r="Y42" i="2" s="1"/>
  <c r="Y10" i="2"/>
  <c r="X8" i="2" l="1"/>
  <c r="Y8" i="2" s="1"/>
  <c r="X7" i="2"/>
  <c r="Y7" i="2" s="1"/>
  <c r="X6" i="2"/>
  <c r="Y6" i="2" l="1"/>
  <c r="I64" i="2"/>
  <c r="X64" i="2" s="1"/>
  <c r="Y64" i="2" l="1"/>
  <c r="G150" i="2"/>
  <c r="G149" i="2"/>
  <c r="I145" i="2"/>
  <c r="X145" i="2" s="1"/>
  <c r="Y145" i="2" s="1"/>
  <c r="X137" i="2"/>
  <c r="Y137" i="2" s="1"/>
  <c r="X151" i="2" l="1"/>
  <c r="Y131" i="2"/>
  <c r="I151" i="2" l="1"/>
  <c r="G56" i="2"/>
  <c r="Y128" i="2" l="1"/>
  <c r="R95" i="2"/>
  <c r="Y95" i="2" s="1"/>
  <c r="V49" i="2"/>
  <c r="V103" i="2"/>
  <c r="V105" i="2"/>
  <c r="V147" i="2"/>
  <c r="V110" i="2"/>
  <c r="V100" i="2"/>
  <c r="V101" i="2"/>
  <c r="V104" i="2"/>
  <c r="V109" i="2"/>
  <c r="V112" i="2"/>
  <c r="V113" i="2"/>
  <c r="V116" i="2"/>
  <c r="V117" i="2"/>
  <c r="V126" i="2"/>
  <c r="V118" i="2"/>
  <c r="V120" i="2"/>
  <c r="V124" i="2"/>
  <c r="V125" i="2"/>
  <c r="V127" i="2"/>
  <c r="V130" i="2"/>
  <c r="V131" i="2"/>
  <c r="V140" i="2"/>
  <c r="V135" i="2"/>
  <c r="V138" i="2"/>
  <c r="V139" i="2"/>
  <c r="V142" i="2"/>
  <c r="V143" i="2"/>
  <c r="V144" i="2"/>
  <c r="V146" i="2"/>
  <c r="H51" i="2" l="1"/>
  <c r="H48" i="2"/>
  <c r="H50" i="2"/>
  <c r="G4" i="2" l="1"/>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50" i="2"/>
  <c r="G51" i="2"/>
  <c r="G52" i="2"/>
  <c r="G48" i="2"/>
  <c r="G53" i="2"/>
  <c r="G49" i="2"/>
  <c r="G67" i="2"/>
  <c r="G66" i="2"/>
  <c r="G57" i="2"/>
  <c r="G68" i="2"/>
  <c r="G69" i="2"/>
  <c r="G87" i="2"/>
  <c r="G76" i="2"/>
  <c r="G77" i="2"/>
  <c r="G91" i="2"/>
  <c r="G58" i="2"/>
  <c r="G78" i="2"/>
  <c r="G79" i="2"/>
  <c r="G55" i="2"/>
  <c r="G59" i="2"/>
  <c r="G54" i="2"/>
  <c r="G62" i="2"/>
  <c r="G60" i="2"/>
  <c r="G74" i="2"/>
  <c r="G64" i="2"/>
  <c r="G75" i="2"/>
  <c r="G148" i="2"/>
  <c r="G86" i="2"/>
  <c r="G81" i="2"/>
  <c r="G82" i="2"/>
  <c r="G83" i="2"/>
  <c r="G84" i="2"/>
  <c r="G71" i="2"/>
  <c r="G73" i="2"/>
  <c r="G70" i="2"/>
  <c r="G61" i="2"/>
  <c r="G72" i="2"/>
  <c r="G65" i="2"/>
  <c r="G80" i="2"/>
  <c r="G88" i="2"/>
  <c r="G63" i="2"/>
  <c r="G89" i="2"/>
  <c r="G90" i="2"/>
  <c r="G92" i="2"/>
  <c r="G93" i="2"/>
  <c r="G94" i="2"/>
  <c r="G95" i="2"/>
  <c r="G96" i="2"/>
  <c r="G97" i="2"/>
  <c r="G98" i="2"/>
  <c r="G99" i="2"/>
  <c r="G106" i="2"/>
  <c r="G107" i="2"/>
  <c r="G108" i="2"/>
  <c r="G111" i="2"/>
  <c r="G114" i="2"/>
  <c r="G115" i="2"/>
  <c r="G119" i="2"/>
  <c r="G121" i="2"/>
  <c r="G122" i="2"/>
  <c r="G123" i="2"/>
  <c r="G128" i="2"/>
  <c r="G129" i="2"/>
  <c r="G132" i="2"/>
  <c r="G133" i="2"/>
  <c r="G134" i="2"/>
  <c r="G136" i="2"/>
  <c r="G137" i="2"/>
  <c r="G141" i="2"/>
  <c r="G145" i="2"/>
  <c r="G102" i="2"/>
  <c r="G103" i="2"/>
  <c r="G105" i="2"/>
  <c r="G147" i="2"/>
  <c r="G110" i="2"/>
  <c r="G100" i="2"/>
  <c r="G101" i="2"/>
  <c r="G104" i="2"/>
  <c r="G109" i="2"/>
  <c r="G112" i="2"/>
  <c r="G113" i="2"/>
  <c r="G116" i="2"/>
  <c r="G117" i="2"/>
  <c r="G126" i="2"/>
  <c r="G118" i="2"/>
  <c r="G120" i="2"/>
  <c r="G124" i="2"/>
  <c r="G125" i="2"/>
  <c r="G127" i="2"/>
  <c r="G130" i="2"/>
  <c r="G131" i="2"/>
  <c r="G140" i="2"/>
  <c r="G135" i="2"/>
  <c r="G138" i="2"/>
  <c r="G139" i="2"/>
  <c r="G142" i="2"/>
  <c r="G143" i="2"/>
  <c r="G144" i="2"/>
  <c r="G146" i="2"/>
  <c r="V93" i="2" l="1"/>
  <c r="V94" i="2"/>
  <c r="V92" i="2"/>
  <c r="V12" i="2" l="1"/>
  <c r="V10" i="2"/>
  <c r="V9" i="2"/>
  <c r="V11" i="2"/>
  <c r="V13" i="2"/>
  <c r="V14" i="2"/>
  <c r="V15" i="2"/>
  <c r="V16" i="2"/>
  <c r="V17" i="2"/>
  <c r="V18" i="2"/>
  <c r="V19" i="2"/>
  <c r="V20" i="2"/>
  <c r="V21" i="2"/>
  <c r="V22" i="2"/>
  <c r="V23" i="2"/>
  <c r="V24" i="2"/>
  <c r="V25" i="2"/>
  <c r="V26" i="2"/>
  <c r="V27" i="2"/>
  <c r="V28" i="2"/>
  <c r="V29" i="2"/>
  <c r="V30" i="2"/>
  <c r="V31" i="2"/>
  <c r="V99" i="2"/>
  <c r="V106" i="2"/>
  <c r="H6" i="2" l="1"/>
  <c r="V5" i="2" l="1"/>
  <c r="V128" i="2"/>
  <c r="V132" i="2"/>
  <c r="V107" i="2"/>
  <c r="V108" i="2"/>
  <c r="V111" i="2"/>
  <c r="V114" i="2"/>
  <c r="V115" i="2"/>
  <c r="V119" i="2"/>
  <c r="V121" i="2"/>
  <c r="V122" i="2"/>
  <c r="V123" i="2"/>
  <c r="V129" i="2"/>
  <c r="V133" i="2"/>
  <c r="V134" i="2"/>
  <c r="V136" i="2"/>
  <c r="V137" i="2"/>
  <c r="V141" i="2"/>
  <c r="V145" i="2"/>
  <c r="V102" i="2"/>
  <c r="V95" i="2"/>
  <c r="V96" i="2"/>
  <c r="V97" i="2"/>
  <c r="V98" i="2"/>
  <c r="V50" i="2"/>
  <c r="V51" i="2"/>
  <c r="V48" i="2"/>
  <c r="V53" i="2"/>
  <c r="V56" i="2"/>
  <c r="V67" i="2"/>
  <c r="V66" i="2"/>
  <c r="V57" i="2"/>
  <c r="V68" i="2"/>
  <c r="V69" i="2"/>
  <c r="V87" i="2"/>
  <c r="V76" i="2"/>
  <c r="V77" i="2"/>
  <c r="V91" i="2"/>
  <c r="V58" i="2"/>
  <c r="V78" i="2"/>
  <c r="V79" i="2"/>
  <c r="V55" i="2"/>
  <c r="V59" i="2"/>
  <c r="V54" i="2"/>
  <c r="V60" i="2"/>
  <c r="V74" i="2"/>
  <c r="V75" i="2"/>
  <c r="V148" i="2"/>
  <c r="V86" i="2"/>
  <c r="V81" i="2"/>
  <c r="V82" i="2"/>
  <c r="V83" i="2"/>
  <c r="V84" i="2"/>
  <c r="V71" i="2"/>
  <c r="V70" i="2"/>
  <c r="V72" i="2"/>
  <c r="V65" i="2"/>
  <c r="V80" i="2"/>
  <c r="V88" i="2"/>
  <c r="V63" i="2"/>
  <c r="V89" i="2"/>
  <c r="V90" i="2"/>
  <c r="V32" i="2"/>
  <c r="V34" i="2"/>
  <c r="V35" i="2"/>
  <c r="V37" i="2"/>
  <c r="V40" i="2"/>
  <c r="V41" i="2"/>
  <c r="V42" i="2"/>
  <c r="V43" i="2"/>
  <c r="V44" i="2"/>
  <c r="V47" i="2"/>
  <c r="H53" i="2"/>
  <c r="H100" i="2" l="1"/>
  <c r="H85" i="2"/>
  <c r="H77" i="2"/>
  <c r="V46" i="2"/>
  <c r="V38" i="2"/>
  <c r="V62" i="2"/>
  <c r="V64" i="2"/>
  <c r="H149" i="2"/>
  <c r="H150" i="2"/>
  <c r="V73" i="2"/>
  <c r="H56" i="2"/>
  <c r="V52" i="2"/>
  <c r="V7" i="2"/>
  <c r="V8" i="2"/>
  <c r="V6" i="2"/>
  <c r="H49" i="2"/>
  <c r="H52" i="2"/>
  <c r="H9" i="2"/>
  <c r="H17" i="2"/>
  <c r="H25" i="2"/>
  <c r="H10" i="2"/>
  <c r="H18" i="2"/>
  <c r="H26" i="2"/>
  <c r="H11" i="2"/>
  <c r="H19" i="2"/>
  <c r="H12" i="2"/>
  <c r="H20" i="2"/>
  <c r="H13" i="2"/>
  <c r="H21" i="2"/>
  <c r="H24" i="2"/>
  <c r="H14" i="2"/>
  <c r="H22" i="2"/>
  <c r="H15" i="2"/>
  <c r="H23" i="2"/>
  <c r="H16" i="2"/>
  <c r="H4" i="2"/>
  <c r="H28" i="2"/>
  <c r="H111" i="2"/>
  <c r="H129" i="2"/>
  <c r="H102" i="2"/>
  <c r="H109" i="2"/>
  <c r="H124" i="2"/>
  <c r="H139" i="2"/>
  <c r="H95" i="2"/>
  <c r="H68" i="2"/>
  <c r="H79" i="2"/>
  <c r="H75" i="2"/>
  <c r="H73" i="2"/>
  <c r="H88" i="2"/>
  <c r="H36" i="2"/>
  <c r="H44" i="2"/>
  <c r="H115" i="2"/>
  <c r="H133" i="2"/>
  <c r="H105" i="2"/>
  <c r="H113" i="2"/>
  <c r="H127" i="2"/>
  <c r="H143" i="2"/>
  <c r="H87" i="2"/>
  <c r="H59" i="2"/>
  <c r="H86" i="2"/>
  <c r="H61" i="2"/>
  <c r="H89" i="2"/>
  <c r="H38" i="2"/>
  <c r="H46" i="2"/>
  <c r="H31" i="2"/>
  <c r="H99" i="2"/>
  <c r="H106" i="2"/>
  <c r="H122" i="2"/>
  <c r="H137" i="2"/>
  <c r="H126" i="2"/>
  <c r="H140" i="2"/>
  <c r="H92" i="2"/>
  <c r="H98" i="2"/>
  <c r="H67" i="2"/>
  <c r="H91" i="2"/>
  <c r="H60" i="2"/>
  <c r="H83" i="2"/>
  <c r="H33" i="2"/>
  <c r="H41" i="2"/>
  <c r="H27" i="2"/>
  <c r="H128" i="2"/>
  <c r="H110" i="2"/>
  <c r="H125" i="2"/>
  <c r="H93" i="2"/>
  <c r="H78" i="2"/>
  <c r="H82" i="2"/>
  <c r="H63" i="2"/>
  <c r="H42" i="2"/>
  <c r="H29" i="2"/>
  <c r="H132" i="2"/>
  <c r="H101" i="2"/>
  <c r="H130" i="2"/>
  <c r="H94" i="2"/>
  <c r="H55" i="2"/>
  <c r="H84" i="2"/>
  <c r="H90" i="2"/>
  <c r="H43" i="2"/>
  <c r="H107" i="2"/>
  <c r="H134" i="2"/>
  <c r="H104" i="2"/>
  <c r="H131" i="2"/>
  <c r="H96" i="2"/>
  <c r="H66" i="2"/>
  <c r="H54" i="2"/>
  <c r="H71" i="2"/>
  <c r="H32" i="2"/>
  <c r="H45" i="2"/>
  <c r="H108" i="2"/>
  <c r="H136" i="2"/>
  <c r="H112" i="2"/>
  <c r="H135" i="2"/>
  <c r="H97" i="2"/>
  <c r="H57" i="2"/>
  <c r="H62" i="2"/>
  <c r="H70" i="2"/>
  <c r="H34" i="2"/>
  <c r="H47" i="2"/>
  <c r="H114" i="2"/>
  <c r="H141" i="2"/>
  <c r="H116" i="2"/>
  <c r="H138" i="2"/>
  <c r="H69" i="2"/>
  <c r="H74" i="2"/>
  <c r="H72" i="2"/>
  <c r="H35" i="2"/>
  <c r="H119" i="2"/>
  <c r="H145" i="2"/>
  <c r="H117" i="2"/>
  <c r="H142" i="2"/>
  <c r="H76" i="2"/>
  <c r="H64" i="2"/>
  <c r="H65" i="2"/>
  <c r="H37" i="2"/>
  <c r="H121" i="2"/>
  <c r="H103" i="2"/>
  <c r="H118" i="2"/>
  <c r="H144" i="2"/>
  <c r="H148" i="2"/>
  <c r="H80" i="2"/>
  <c r="H39" i="2"/>
  <c r="H120" i="2"/>
  <c r="H146" i="2"/>
  <c r="H58" i="2"/>
  <c r="H40" i="2"/>
  <c r="H147" i="2"/>
  <c r="H81" i="2"/>
  <c r="H123" i="2"/>
  <c r="H3" i="2"/>
  <c r="H5" i="2"/>
  <c r="H7" i="2"/>
  <c r="H8" i="2"/>
  <c r="H151" i="2" l="1"/>
  <c r="U4" i="2" l="1"/>
  <c r="R36" i="2"/>
  <c r="V39" i="2"/>
  <c r="V45" i="2"/>
  <c r="Y36" i="2" l="1"/>
  <c r="V4" i="2"/>
  <c r="U151" i="2"/>
  <c r="V151" i="2" s="1"/>
  <c r="V36" i="2"/>
  <c r="R39" i="2"/>
  <c r="Y39" i="2" s="1"/>
  <c r="Y151" i="2" l="1"/>
  <c r="R1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tc={37BE7CCA-E6C7-40BA-AE1B-AF8E53205A9C}</author>
    <author>tc={D1C1E6D7-609A-4570-9FFC-1E5F95DA6A8C}</author>
    <author>tc={9FF7749B-EC37-4A4B-A3AC-A3F7367441A7}</author>
    <author>tc={2D8816CC-793A-45BF-9229-A00EF7976835}</author>
    <author>tc={5D213868-0F08-433F-9239-F79CE402A8DB}</author>
    <author>tc={505E4241-E69D-49DA-A53C-6A3396E68B7F}</author>
    <author>tc={E45C1079-783F-48B9-9E08-BF844F0AF8FC}</author>
    <author>tc={06BDD7C1-4A3F-4211-95AC-7D4C68147778}</author>
    <author>tc={4FD108A5-AA55-4522-95E5-AB8A989BADDE}</author>
    <author>tc={7D33CBE7-7F2E-415D-9C63-76FE2D5C4919}</author>
    <author>tc={6E78CFAC-87D5-4469-BADE-BB2A86BB9928}</author>
    <author>tc={4A2BDA52-3795-4DC2-A6E8-FD73C88424B2}</author>
    <author>tc={116C981D-6B87-4606-98D1-FA3937EA0DD2}</author>
    <author>tc={18B0DB1D-EC01-4ED1-BDD0-189B32ACCD49}</author>
  </authors>
  <commentList>
    <comment ref="W3" authorId="0" shapeId="0" xr:uid="{37BE7CCA-E6C7-40BA-AE1B-AF8E53205A9C}">
      <text>
        <t>[Threaded comment]
Your version of Excel allows you to read this threaded comment; however, any edits to it will get removed if the file is opened in a newer version of Excel. Learn more: https://go.microsoft.com/fwlink/?linkid=870924
Comment:
    Work Program #24FRF31951 was submitted in SFY24 to de-obligate $620,664 in authority due to $620,663.74 in Prior Year Expenditures (SFY23)</t>
      </text>
    </comment>
    <comment ref="W4" authorId="1" shapeId="0" xr:uid="{D1C1E6D7-609A-4570-9FFC-1E5F95DA6A8C}">
      <text>
        <t>[Threaded comment]
Your version of Excel allows you to read this threaded comment; however, any edits to it will get removed if the file is opened in a newer version of Excel. Learn more: https://go.microsoft.com/fwlink/?linkid=870924
Comment:
    SFY24 L01 budget only includes $324,450 in authority</t>
      </text>
    </comment>
    <comment ref="W7" authorId="2" shapeId="0" xr:uid="{9FF7749B-EC37-4A4B-A3AC-A3F7367441A7}">
      <text>
        <t>[Threaded comment]
Your version of Excel allows you to read this threaded comment; however, any edits to it will get removed if the file is opened in a newer version of Excel. Learn more: https://go.microsoft.com/fwlink/?linkid=870924
Comment:
    GFO approved de-obligation of $420.30 on 9/20/23 for SFY23</t>
      </text>
    </comment>
    <comment ref="W8" authorId="3" shapeId="0" xr:uid="{2D8816CC-793A-45BF-9229-A00EF7976835}">
      <text>
        <t>[Threaded comment]
Your version of Excel allows you to read this threaded comment; however, any edits to it will get removed if the file is opened in a newer version of Excel. Learn more: https://go.microsoft.com/fwlink/?linkid=870924
Comment:
    GFO Approved De-obligation of $529 9/30/23 for SFY23</t>
      </text>
    </comment>
    <comment ref="W102" authorId="4" shapeId="0" xr:uid="{5D213868-0F08-433F-9239-F79CE402A8DB}">
      <text>
        <t>[Threaded comment]
Your version of Excel allows you to read this threaded comment; however, any edits to it will get removed if the file is opened in a newer version of Excel. Learn more: https://go.microsoft.com/fwlink/?linkid=870924
Comment:
    Remaining balance from SFY22 of $232,558.65 was de-obligated by GFO on 07/14/23. No work program completed.</t>
      </text>
    </comment>
    <comment ref="W103" authorId="5" shapeId="0" xr:uid="{505E4241-E69D-49DA-A53C-6A3396E68B7F}">
      <text>
        <t>[Threaded comment]
Your version of Excel allows you to read this threaded comment; however, any edits to it will get removed if the file is opened in a newer version of Excel. Learn more: https://go.microsoft.com/fwlink/?linkid=870924
Comment:
    Remaining balance from SFY22 of $237,066.34 was de-obligated by GFO on 07/14/23. No work program completed.</t>
      </text>
    </comment>
    <comment ref="W105" authorId="6" shapeId="0" xr:uid="{E45C1079-783F-48B9-9E08-BF844F0AF8FC}">
      <text>
        <t>[Threaded comment]
Your version of Excel allows you to read this threaded comment; however, any edits to it will get removed if the file is opened in a newer version of Excel. Learn more: https://go.microsoft.com/fwlink/?linkid=870924
Comment:
    Remaining balance of $3,101.92 was de-obligated by GFO on 7/14/23. No work program completed.</t>
      </text>
    </comment>
    <comment ref="W117" authorId="7" shapeId="0" xr:uid="{06BDD7C1-4A3F-4211-95AC-7D4C68147778}">
      <text>
        <t>[Threaded comment]
Your version of Excel allows you to read this threaded comment; however, any edits to it will get removed if the file is opened in a newer version of Excel. Learn more: https://go.microsoft.com/fwlink/?linkid=870924
Comment:
    Remaining balance of $580,308.42 was de-obligated by WP24FRF32811</t>
      </text>
    </comment>
    <comment ref="W125" authorId="8" shapeId="0" xr:uid="{4FD108A5-AA55-4522-95E5-AB8A989BADDE}">
      <text>
        <t>[Threaded comment]
Your version of Excel allows you to read this threaded comment; however, any edits to it will get removed if the file is opened in a newer version of Excel. Learn more: https://go.microsoft.com/fwlink/?linkid=870924
Comment:
    Remaining balance of $531,330.242 was de-obligated by WP24FRF36463</t>
      </text>
    </comment>
    <comment ref="W130" authorId="9" shapeId="0" xr:uid="{7D33CBE7-7F2E-415D-9C63-76FE2D5C4919}">
      <text>
        <t>[Threaded comment]
Your version of Excel allows you to read this threaded comment; however, any edits to it will get removed if the file is opened in a newer version of Excel. Learn more: https://go.microsoft.com/fwlink/?linkid=870924
Comment:
    Remaining balance of $48,000 was de-obligated by GFO on 11/03/23. No work program completed.</t>
      </text>
    </comment>
    <comment ref="W138" authorId="10" shapeId="0" xr:uid="{6E78CFAC-87D5-4469-BADE-BB2A86BB9928}">
      <text>
        <t>[Threaded comment]
Your version of Excel allows you to read this threaded comment; however, any edits to it will get removed if the file is opened in a newer version of Excel. Learn more: https://go.microsoft.com/fwlink/?linkid=870924
Comment:
    Remaining balance of $200,228 was de-obligated by GFO on 10/10/23. No work program completed.</t>
      </text>
    </comment>
    <comment ref="W139" authorId="11" shapeId="0" xr:uid="{4A2BDA52-3795-4DC2-A6E8-FD73C88424B2}">
      <text>
        <t>[Threaded comment]
Your version of Excel allows you to read this threaded comment; however, any edits to it will get removed if the file is opened in a newer version of Excel. Learn more: https://go.microsoft.com/fwlink/?linkid=870924
Comment:
    Remaining balance of $37,462 was de-obligated by GFO on 10/10/23. No work program completed.</t>
      </text>
    </comment>
    <comment ref="W140" authorId="12" shapeId="0" xr:uid="{116C981D-6B87-4606-98D1-FA3937EA0DD2}">
      <text>
        <t xml:space="preserve">[Threaded comment]
Your version of Excel allows you to read this threaded comment; however, any edits to it will get removed if the file is opened in a newer version of Excel. Learn more: https://go.microsoft.com/fwlink/?linkid=870924
Comment:
    De-obligation approved by GFO on 7/14/23. No work program completed. </t>
      </text>
    </comment>
    <comment ref="W141" authorId="13" shapeId="0" xr:uid="{18B0DB1D-EC01-4ED1-BDD0-189B32ACCD49}">
      <text>
        <t xml:space="preserve">[Threaded comment]
Your version of Excel allows you to read this threaded comment; however, any edits to it will get removed if the file is opened in a newer version of Excel. Learn more: https://go.microsoft.com/fwlink/?linkid=870924
Comment:
    De-obligation from SFY23 ARPA allocation in BA 3145. WP #24FRF31466 </t>
      </text>
    </comment>
  </commentList>
</comments>
</file>

<file path=xl/sharedStrings.xml><?xml version="1.0" encoding="utf-8"?>
<sst xmlns="http://schemas.openxmlformats.org/spreadsheetml/2006/main" count="2283" uniqueCount="1053">
  <si>
    <t>List</t>
  </si>
  <si>
    <t>List 2</t>
  </si>
  <si>
    <t>List 3</t>
  </si>
  <si>
    <t>List 4</t>
  </si>
  <si>
    <t>List 5</t>
  </si>
  <si>
    <t>List 6</t>
  </si>
  <si>
    <t>List 7</t>
  </si>
  <si>
    <t>List 8</t>
  </si>
  <si>
    <t>Yes</t>
  </si>
  <si>
    <t xml:space="preserve">Yes </t>
  </si>
  <si>
    <t>Subrecipient</t>
  </si>
  <si>
    <t>Not Started</t>
  </si>
  <si>
    <t>Acquisition of equipment for COVID-19 prevention and treatment</t>
  </si>
  <si>
    <t>Impact - General Public</t>
  </si>
  <si>
    <t>Urban (Clark/Washoe)</t>
  </si>
  <si>
    <t>No</t>
  </si>
  <si>
    <t>Contractor</t>
  </si>
  <si>
    <t>Completed less than 50%</t>
  </si>
  <si>
    <t>Adaptations to congregate living facilities</t>
  </si>
  <si>
    <t>Impact - Low or moderate income households or populations</t>
  </si>
  <si>
    <t>Rural</t>
  </si>
  <si>
    <t>N/A</t>
  </si>
  <si>
    <t>Completed 50% or More</t>
  </si>
  <si>
    <t>Affordable housing, supportive housing, or recovery housing</t>
  </si>
  <si>
    <t>Impact - households that experienced unemployment</t>
  </si>
  <si>
    <t>Statewide</t>
  </si>
  <si>
    <t>Completed</t>
  </si>
  <si>
    <t>Behavioral health facilities and equipment</t>
  </si>
  <si>
    <t>Impact - households that experienced increased food or housing insecurity</t>
  </si>
  <si>
    <t>Not Implemented/Deobligated</t>
  </si>
  <si>
    <t>Childcare, daycare and early learning facilities</t>
  </si>
  <si>
    <t>Impact - households that qualify for certain federal programs</t>
  </si>
  <si>
    <t>COVID-19 testing sites and laboratories, and acquisition of related equipment</t>
  </si>
  <si>
    <t>Impact - services to address lost instructional time in K-12 schools</t>
  </si>
  <si>
    <t>COVID-19 vaccination sites</t>
  </si>
  <si>
    <t>Impact - Other households or populations that experienced a negative economic</t>
  </si>
  <si>
    <t>Devices and equipment that assist households in accessing the internet</t>
  </si>
  <si>
    <t>Impact - small businesses that experienced a negative economic impact</t>
  </si>
  <si>
    <t>Emergeny operation centers and acquisition of emergency response equipment</t>
  </si>
  <si>
    <t>Impact - classes of small businesses designated as negatively economically impacted</t>
  </si>
  <si>
    <t>Food banks and other facilities</t>
  </si>
  <si>
    <t>Impact - nonprofits that experienced a negative economic impact specify</t>
  </si>
  <si>
    <t>Improvements to existing facilities</t>
  </si>
  <si>
    <t>Impact - classes of nonprofits designated as negatively economically impacted</t>
  </si>
  <si>
    <t>Installation and improvement of ventilation systems</t>
  </si>
  <si>
    <t>Impact - Travel tourism or hospitality sectors</t>
  </si>
  <si>
    <t>Job and workforce training centers</t>
  </si>
  <si>
    <t>Impact - industry outside the travel tourism or hospitality sectors specify</t>
  </si>
  <si>
    <t>Medical equipment and facilities</t>
  </si>
  <si>
    <t>Disproportionately Impacted  - Low income households and populations</t>
  </si>
  <si>
    <t>Medical facilities generally dedicated to COVID-19 treatment and mitigation</t>
  </si>
  <si>
    <t>Disproportionately Impacted - households and populations residing in Qualified Census Tracts</t>
  </si>
  <si>
    <t>Mitigation measures in small businesses, nonprofits and impacted industries</t>
  </si>
  <si>
    <t>Disproportionately Impacted - households that qualify for certain federal programs</t>
  </si>
  <si>
    <t>Parks, green spaces, recreational facilities, sidewalks</t>
  </si>
  <si>
    <t>Disproportionately Impacted - households receiving services provided by Tribal governments</t>
  </si>
  <si>
    <t>Public health data systems</t>
  </si>
  <si>
    <t>Disproportionately Impacted - services to address educational disparities Title I eligible</t>
  </si>
  <si>
    <t>Rehabilitations, renovation, remediation, cleanup, or conversions</t>
  </si>
  <si>
    <t>Disproportionately Impacted - Other household or populations that experienced a disproportionate impact</t>
  </si>
  <si>
    <t>Schools and other educational facilities</t>
  </si>
  <si>
    <t>Disproportionately Impacted - small businesses operating in Qualified Census Tracts</t>
  </si>
  <si>
    <t>Technology and equipment to allow law enforcement</t>
  </si>
  <si>
    <t>Disproportionately Impacted - small businesses operated by Tribal governments or on Tribal lands</t>
  </si>
  <si>
    <t>Technology and tools</t>
  </si>
  <si>
    <t>Disproportionately Impacted - Other small businesses Disproporionately Impacted by the pandemic specify</t>
  </si>
  <si>
    <t>Technology infrastructure to adapt government operations</t>
  </si>
  <si>
    <t>Disproportionately Impacted - nonprofits operating in Qualified Census Tracts</t>
  </si>
  <si>
    <t>Temporary medical facilities and other measures</t>
  </si>
  <si>
    <t>Disproportionately Impacted - nonprofits operated by Tribal governments or on Tribal lands</t>
  </si>
  <si>
    <t>Transitional shelters</t>
  </si>
  <si>
    <t>Disproportionately Impacted - Other nonprofits Disproportionately Impacted by the pandemic specify</t>
  </si>
  <si>
    <t>Other (please specify)</t>
  </si>
  <si>
    <t>None</t>
  </si>
  <si>
    <t>Today's Date</t>
  </si>
  <si>
    <t>Agency Number</t>
  </si>
  <si>
    <t>Project #</t>
  </si>
  <si>
    <t>Project Name</t>
  </si>
  <si>
    <t>Budget Account</t>
  </si>
  <si>
    <t>Project Start Date</t>
  </si>
  <si>
    <t>Project End Date</t>
  </si>
  <si>
    <t># of Days in Project Period</t>
  </si>
  <si>
    <t>% of Project Period Passed</t>
  </si>
  <si>
    <t>Original Budgeted Amount</t>
  </si>
  <si>
    <t>Initial Approved Work Program #</t>
  </si>
  <si>
    <t>Description of Project (Limited to 1500 characters)</t>
  </si>
  <si>
    <t>Brief description of structure and objectives of assistance program(s), including public health or negative economic impact experienced (Limited to 250 characters)</t>
  </si>
  <si>
    <t>Brief description of approach to ensuring the response is reasonable and proportional to a public health or negative economic impact of COVID-19. (limited to 250 characters)</t>
  </si>
  <si>
    <t>Narrative - Update on Project Status</t>
  </si>
  <si>
    <t>Completion Status</t>
  </si>
  <si>
    <t>Previous Obligations Reported</t>
  </si>
  <si>
    <t>Additional Obligations between January 1, 2024 - March 31, 2024</t>
  </si>
  <si>
    <t>Total Obligations
DO NOT HARDCODE</t>
  </si>
  <si>
    <t>Previously Expended</t>
  </si>
  <si>
    <t>Expended January 1, 2024 - March 31, 2024</t>
  </si>
  <si>
    <t>Total Expended
DO NOT HARDCODE</t>
  </si>
  <si>
    <t>% Expended</t>
  </si>
  <si>
    <t>Approved
Adjustments (+/-)
(Work Programs + Budget Revisions)</t>
  </si>
  <si>
    <t>Revised Approved Budget</t>
  </si>
  <si>
    <t>Additional Potential Deobligation Amount</t>
  </si>
  <si>
    <t>Sustainability: One Time Funding, Medicaid, Other Funding Source, Budget Request</t>
  </si>
  <si>
    <t xml:space="preserve"># of Households/Individuals Served/Tests/etc. </t>
  </si>
  <si>
    <t>Amount Allocated towards Evidence Based Interventions</t>
  </si>
  <si>
    <t>Is this project related to a Capital Expenditure?</t>
  </si>
  <si>
    <t>Area Served: Urban (Clark/Washoe), Rural or Statewide</t>
  </si>
  <si>
    <t>Topic Area: Behavioral Health (Adult or Children); Infrastructure; Public Health; Workforce; Other</t>
  </si>
  <si>
    <t>NOTES</t>
  </si>
  <si>
    <t>23NVTRI01</t>
  </si>
  <si>
    <t>DHHS DO - Nevada Transplant Institute</t>
  </si>
  <si>
    <t>23FR319503</t>
  </si>
  <si>
    <t>This request will allow the division to subgrant funds to the Nevada Donor Network to support the Nevada Transplant Institute (NTI). This one-time funding will be used to support a cooperative approach to organ donation and transplantation to solve a great inequity and disparity in the Battle Born State. This request will fund the necessary infrastructure and campus ecosystem at the Nevada Donor Network in Las Vegas and in Reno to support the state-wide Nevada Transplant Institute (NTI). Funds will also be utilized to fund the cost of the initial 10 liver transplants prior to CMS certification, infrastructure enhancements at a Southern Nevada hospital to start a liver transplant center, and infrastructure enhancement to start a kidney transplant center at a Northern Nevada hospital.</t>
  </si>
  <si>
    <t>Organ Ox perfusion initiative funded by the grant has yielded 9 livers for transplantation since September that would not have been possible otherwise. Renown Regional Medical Center as part of NTI grant funding continues construction/remodel of the transplant floor. NDN is set to close on 1050 E Sahara Ave on April 4th. Next steps are to engage an architect to help design the Donor Care Unit which will be followed by renovations. The first transplant under the partnership facilitated by the grant is projected to occur in the third quarter of 2024 (pending physician licensing) of the NTI Director and partner.</t>
  </si>
  <si>
    <t>One Time Funding</t>
  </si>
  <si>
    <t>Infrastructure</t>
  </si>
  <si>
    <t xml:space="preserve">SFY24 WP 24FRF31951 Submitted 4/22 to align authority with balance of NOA. </t>
  </si>
  <si>
    <t>23EIPRC01</t>
  </si>
  <si>
    <t>DHHS DO - Early Intervention Personnel Center</t>
  </si>
  <si>
    <t>23FR327601</t>
  </si>
  <si>
    <t>This proposal requests ARPA funding for the Nevada Early Intervention System to develop a feasible solution as well as additional option to traditional academia in order to retain employees and assist them in meeting their professional requirements. An Early Intervention Personnel Center may facilitate a Developmental Specialist Core Series of professional development curriculum that will be no cost to El professional learners, and that will be comparably rigorous to current, traditional paths of 18 course credits to educator licensure, and that would meet federal requirements through IDEA Part C for highly qualified professionals, according to 34 CFR 303.119 Comprehensive System for Personnel Development.</t>
  </si>
  <si>
    <t>Cohort Updates - Cohort 1 Learners who began their PD coursework April 2023 graduated April 2, 2024. 19 Learners graduated and will be able to meet their professional requirements to maintain their position. Cohort 2 Learners began instruction August 2023 and will graduate August 2024. Cohort 3 Learners began instruction Mary 2024 and will graduate April 2025. PD Center Retention Initiative estimated impact for EI Families &amp; Savings to Professional DS Learners: Average caseload of 25 children x 65 Learners:  1,625 Children and EI Families with service continuity; Tuition range $8,359 - $14,408 per Learner + Licensure $545:  $8,904 - $14,953 savings per Learner x 65 DS Series Learners (Cohorts 1-3):  $578,760 - $971,945 combined savings to Learners. Annual subscription for ESBCO (academic research platform for the PD Center) was paid. Contract PD Center Director will continue with ARPA funds through June 2026, and thereafter funding for the position would be through annual formula grant funds. New digital textbooks for Curriculum in Early Intervention course were ordered because hard copies were sold out. PD Center received promotional items which were sent to Cohort 1 Learners, Instructors and will also be shared with stakeholders and the public at outreach events. Cohort 1 Learners also were sent the $25 gas cards toward their practicum requirements.</t>
  </si>
  <si>
    <t>Workforce</t>
  </si>
  <si>
    <t xml:space="preserve">SFY24 WP 24FR327602 Submitted 4/25 to align authority with balance of NOA. </t>
  </si>
  <si>
    <t>23ARYRX01</t>
  </si>
  <si>
    <t>ARRAYRX</t>
  </si>
  <si>
    <t>23FRF31951</t>
  </si>
  <si>
    <t>Communications campaign for the launch of the Array prescription card program.</t>
  </si>
  <si>
    <t>Project complete. All funding was used for the development and publishing of an advertising campaign in English and Spanish to promote the ArrayRX prescription drug card.</t>
  </si>
  <si>
    <t>Public Health</t>
  </si>
  <si>
    <t>22PRVSM01</t>
  </si>
  <si>
    <t>HUMAN SERVICES PROVIDER SUMMIT</t>
  </si>
  <si>
    <t>22FRF31951</t>
  </si>
  <si>
    <t>The event will help identify a short list of providers who are equipped to address our service gaps. It will also educate new providers on how to do business in the state and gain additional insight from the provider community on current barriers to expansion.</t>
  </si>
  <si>
    <t>Project complete. In collaboration with the Office of the Governor, DHHS hosted a Healthcare Provider Summit to restart conversations that were put on hold for the pandemic, discuss ideas and innovations, and collaborate to better support the health of all Nevadans.</t>
  </si>
  <si>
    <t>23DOCMP01</t>
  </si>
  <si>
    <t>DHHS Director's Office Computers</t>
  </si>
  <si>
    <t>23FR315001</t>
  </si>
  <si>
    <t>Purchase of 6 laptops to enable staff to telework when needed, due to public health emergencies.</t>
  </si>
  <si>
    <t>Equipment was purchased</t>
  </si>
  <si>
    <t>23DOCMP02</t>
  </si>
  <si>
    <t>DHHS Director's Office Admin Svc and GMU</t>
  </si>
  <si>
    <t>23FR319502</t>
  </si>
  <si>
    <t>Purchase 3 laptops for telework</t>
  </si>
  <si>
    <t>22CHCMH01</t>
  </si>
  <si>
    <t xml:space="preserve">CRG - Churchill Community Hospital Inc. </t>
  </si>
  <si>
    <t>3266/78</t>
  </si>
  <si>
    <t>22FRF32662</t>
  </si>
  <si>
    <t>Churchill Community Hospital, Inc.'s Patients In Need project makes direct grants available to Banner Churchill Community Hospital patients in need of assistance that is not otherwise available in Churchill County. The goal is meeting the immediate needs of financially and socially vulnerable patients at discharge, as identified by a licensed social worker at the hospital. The project focus is on improving access to healthcare through direct financial support for transportation.</t>
  </si>
  <si>
    <t>Transportation costs are provided to financially and socially vulnerable patients after discharge to ensure they are able to get to follow-up doctor appointments.</t>
  </si>
  <si>
    <t>Funding if provided only to low or moderate income households or individuals.</t>
  </si>
  <si>
    <t>Subrecipient continues to provide services but anticipates they will not spend down the entire subaward. ADSD will complete a de-obligation of unspent funds once a final RFR has been submitted in July.</t>
  </si>
  <si>
    <t>Social Services</t>
  </si>
  <si>
    <t>23GTGAC01</t>
  </si>
  <si>
    <t>Ackerman Center</t>
  </si>
  <si>
    <t>23FRF32794</t>
  </si>
  <si>
    <t>Funding to hire diagnostic and therapeutic providers to diagnose children with neurodevelopmental disorders. Funds will be sub awarded to the GGAF Ackerman Center, which is the only multidisciplinary center in Southern Nevada that specializes in diagnosing children with neurodevelopmental disorders as early as 12 to 14 months of age. The Ackerman Center will hire 100 clinicians to meet the demand in the state. Anticipate wait time to reduce from 9-18 months to 1-3 months with over 2,000 children being diagnosed annually.</t>
  </si>
  <si>
    <t>With the addition of more diagnosing providers, it also allows for the more senior professionals to provide community training and resources to families and other community providers, creating more awareness and knowledgeable professionals within the developmental and intellectual disability space. Reaching sustainability within the Ackerman Center, allows the foundational side of GGAF to invest more of their contributions, grants and philanthropic efforts towards supporting family support services, social and vocational programming as well as financial assistance by way of family grants for families who cannot afford these essential services.  </t>
  </si>
  <si>
    <t>Expanding clinical staff will result in a significant increase in the number of youths in Southern Nevada being diagnosed and receiving necessary therapies, reducing long wait lists and families having to leave the state to receive care. Reducing wait times from 9 to 18 months to 1 to 3 months.  </t>
  </si>
  <si>
    <t>Project is moving forward as expected and funds are expected to be fully utilized.</t>
  </si>
  <si>
    <t>Clark</t>
  </si>
  <si>
    <t>Behavioral Health (Adult/Children)</t>
  </si>
  <si>
    <t>23HCAPD01</t>
  </si>
  <si>
    <t>Home/Chore Assistance for people with Disabilities</t>
  </si>
  <si>
    <t>23FRF32665</t>
  </si>
  <si>
    <t>Homemaker and chore assistance services to older adults and people with disabilities. This project will help to address existing waitlists as well as implement new service delivery models to expand capacity for this service. This program offers critical services to people to remain healthy and safe in their homes. It is also one of the lowest return on investment services to support people in their homes.</t>
  </si>
  <si>
    <t xml:space="preserve">As a result of the pandemic, costs are increasing for these services as well as providers are finding it difficult to recruit personnel. This project will help subrecipients implement innovative service delivery models.  </t>
  </si>
  <si>
    <t xml:space="preserve">Alleviate growing waitlist for services. </t>
  </si>
  <si>
    <t xml:space="preserve">Subawards are being distributed; contract for self-directed portion expected to be approved in May BOE.  </t>
  </si>
  <si>
    <t>23SVNEX01</t>
  </si>
  <si>
    <t>Service Navigation Expansion</t>
  </si>
  <si>
    <t>23FRF32666</t>
  </si>
  <si>
    <t>Create an entry level pipeline for the health care workforce and address access to care for Nevada's most vulnerable population. The ARPA funding will be used to create a focused training on long-term service navigation and offer certification  as entry level navigators for long term services and supports. These positions are critical to enhance the states No Wrong Door efforts, educating individuals and families on programs and services, coordinating services across various programs, expand access to various services, including Medicare Counseling and Office for Consumer Health Assistance Services. This funding will support the development of curriculum, grant funded direct service providers, and administrative costs with a project start date of January 2023 and anticipated to be an ongoing service sustainable through Medicaid claiming, grant funds, and state general funds to the extent available.</t>
  </si>
  <si>
    <t xml:space="preserve">This project will help individuals navigate the long term services and supports system and will increase the skills and knowledge of Resource &amp; Service Navigator professionals.  </t>
  </si>
  <si>
    <t xml:space="preserve">Increase capacity to provide assistance to inquiries and ensure all populations are served through a trained, professional workforce.  </t>
  </si>
  <si>
    <t xml:space="preserve">De-obligated $500,000 from project; also potentially looking to extend project to 12/31/26 pending final outcome of NWD Planning grant.  Existing efforts to align outreach activities and secure a vendor for training are on hold pending NWD implementation Strategic Plan.  CIA Recommendations Implementation project moving forward.  </t>
  </si>
  <si>
    <t>22CCSCR01</t>
  </si>
  <si>
    <t>Carson City Senior Center</t>
  </si>
  <si>
    <t>22FRF32661</t>
  </si>
  <si>
    <t>Sub-award to Carson City Senior Center under Community Recovery Grant.</t>
  </si>
  <si>
    <t>Contract meal service to continue congregate and home delivered meals for clients eligible under the Older Americans Act, while Carson City Senior Center kitchen was temporarily closed.</t>
  </si>
  <si>
    <t xml:space="preserve">Addressed food insecurity for vulnerable populations. </t>
  </si>
  <si>
    <t xml:space="preserve">Complete. Remaining funds de-obligated. </t>
  </si>
  <si>
    <t>22OCHA01</t>
  </si>
  <si>
    <t>Office for Consumer Health Assistance</t>
  </si>
  <si>
    <t>22FRF32041</t>
  </si>
  <si>
    <t>Funding a projected revenue shortfall related to a reduction in billable activities.</t>
  </si>
  <si>
    <t>Complete</t>
  </si>
  <si>
    <t>22HHRHD01</t>
  </si>
  <si>
    <t>Helping Hands Rural Home Delivered Meals</t>
  </si>
  <si>
    <t>Sub-award to Helping Hands Rural Home Delivered Meals under the Community Recovery Grant.</t>
  </si>
  <si>
    <t xml:space="preserve">Increased number of households that received food or food assistance </t>
  </si>
  <si>
    <t>Served vulnerable and rural populations</t>
  </si>
  <si>
    <t>23CMSMI01</t>
  </si>
  <si>
    <t>Data System Modernization and Integration</t>
  </si>
  <si>
    <t>23FRF31513</t>
  </si>
  <si>
    <t>To contract a vendor to design, develop, and implement ADSD's data system modernization, and contract two IT augmentation positions through the funding period.</t>
  </si>
  <si>
    <t xml:space="preserve">This project will benefit several public assistance programs and ensure timely access to services by Nevada's most vulnerable populations.  </t>
  </si>
  <si>
    <t xml:space="preserve">Increase response and communication for accessing services.  </t>
  </si>
  <si>
    <t xml:space="preserve">Contract in place, working on requirements for Developmental services, Frail Elderly and Physically Disabled waiver programs.  System is being implemented in modules.  Additional system evaluations and contracts in process.  
</t>
  </si>
  <si>
    <t>23CONSV01</t>
  </si>
  <si>
    <t>Agency Operation Improvements</t>
  </si>
  <si>
    <t>23FRF31512</t>
  </si>
  <si>
    <t>Two contracts to aid the division in: 1. Improve processes and systems. 2. Implementing complex federal regulations.</t>
  </si>
  <si>
    <t xml:space="preserve">This project will increase efficiencies, as well as ensure compliance with federal regulations.  </t>
  </si>
  <si>
    <t xml:space="preserve">Increase efficiencies within the agency to ensure timely response to consumer requests for assistance.  </t>
  </si>
  <si>
    <t xml:space="preserve">Federal regulation project is moving forward and expect final completion of all reports by end of June. Vendor is presenting at ADSD conference. Business process project completed. 
</t>
  </si>
  <si>
    <t>23DRCFL01</t>
  </si>
  <si>
    <t>Desert Regional Center, Intermediate Care Facility Flooring</t>
  </si>
  <si>
    <t>23FRF32791</t>
  </si>
  <si>
    <t>Purchase and installation of new high quality and high traffic flooring.</t>
  </si>
  <si>
    <t>Purchase and installation of new high quality and high traffic flooring will assist in the cleaning and maintenance of flooring in the Intermediate Care Facility (ICF) which sees high traffic and high abuse from traffic.  Current flooring is showing signs of wear and tear and is difficult to maintain.  Installation of new flooring will also provide consistency across all homes at the ICF and streamline cleaning procedures.</t>
  </si>
  <si>
    <t>Purchase and installation of new high quality and high traffic flooring will streamline and improve cleaning procedures, which will promote cleanliness and positive health outcomes.</t>
  </si>
  <si>
    <t>Project went out to bid for a new vendor.  Contract was awarded to Cloud Carpets and work is expected to commence in the coming weeks.</t>
  </si>
  <si>
    <t>23FCWPL01</t>
  </si>
  <si>
    <t>Personal Care Workforce Impact</t>
  </si>
  <si>
    <t>23FRF32669</t>
  </si>
  <si>
    <t>To establish a Caregiving Training Institute utilizing a consensus curriculum to train professional caregivers.</t>
  </si>
  <si>
    <t xml:space="preserve">The COVID-19 pandemic has exacerbated the workforce shortages in the personal care workforce.  This project aims to build a consensus based training curriculum, while also supporting workforce development through outreach and incentives for recruitment and retention.  </t>
  </si>
  <si>
    <t xml:space="preserve">This project is critical to Olmstead compliance to help people with disabilities stay out of institutional settings.  The availability of personal care professionals is critical to providing home and community based services.  </t>
  </si>
  <si>
    <t xml:space="preserve">Have identified a vendor to assist with project management and implementation.  Working to finalize Service Agreement under statewide contract.  Anticipated BOE July 2024.  De-obligated $2,000,000.  </t>
  </si>
  <si>
    <t>23HBSMS01</t>
  </si>
  <si>
    <t>Home-Delivered Meals for Older Adults</t>
  </si>
  <si>
    <t>23FR32663</t>
  </si>
  <si>
    <t>Sub-award to existing community partners to increase program capacity by providing home-delivered meals and necessary equipment</t>
  </si>
  <si>
    <t xml:space="preserve">To build capacity and reduce waitlist of older adults to receive home delivered meals. </t>
  </si>
  <si>
    <t>Supports independent living for older adults through nutritious meals.</t>
  </si>
  <si>
    <t xml:space="preserve">Subawards distributed. Projects moving forward as scheduled. </t>
  </si>
  <si>
    <t>23TELEQ01</t>
  </si>
  <si>
    <t>Telework Equipment</t>
  </si>
  <si>
    <t>23FRF31511</t>
  </si>
  <si>
    <t>To purchase IT equipment to support remote work to mitigate the risk of infection disease transmission to the most vulnerable populations.</t>
  </si>
  <si>
    <t xml:space="preserve">Increase efficiency and productivity for a hybrid work environment.  </t>
  </si>
  <si>
    <t xml:space="preserve">Ensure team members are able to appropriately respond to public inquiries and continue vital services in a hybrid environment. </t>
  </si>
  <si>
    <t>23INHSV01</t>
  </si>
  <si>
    <t>Assistive Technology for Independent Living (AT/IL) Program and Home Safety, Modification, Repair Services and Bed Bug Remediation</t>
  </si>
  <si>
    <t>23FRF32661</t>
  </si>
  <si>
    <t>To reduce the waitlists for the AT/IL, Home Safety Modification and Repair Services, and Bed Bug Remediation programs and provide one contracted technical assistant.</t>
  </si>
  <si>
    <t xml:space="preserve">Will support individual's ability to remain safe, and independent in their own homes. </t>
  </si>
  <si>
    <t>Prioritize those currently on waitlists.</t>
  </si>
  <si>
    <t xml:space="preserve">Funding decisions completed.  Subawards being distributed.  </t>
  </si>
  <si>
    <t>Waitlist</t>
  </si>
  <si>
    <t>23TMCSY01</t>
  </si>
  <si>
    <t>Desert Regional Center, Intermediate Care Facility Electric Time Clock Installation</t>
  </si>
  <si>
    <t>23FRF32793</t>
  </si>
  <si>
    <t>Purchase and installation of an electric time clock system.</t>
  </si>
  <si>
    <t>Change request was approved to de-obligate 100% of funds</t>
  </si>
  <si>
    <t>23MCSVC01</t>
  </si>
  <si>
    <t>Enhancing Health Literacy for Nevada's Underserved Populations</t>
  </si>
  <si>
    <t>23FRF32664</t>
  </si>
  <si>
    <t>Contract a vendor to redesign/enhance ADSD's website and conduct a marketing and outreach campaign.</t>
  </si>
  <si>
    <t xml:space="preserve">ADSD mobilized the Nevada CAN network  to ensure older adults and people with disabilities were connected to critical services at the beginning of the pandemic.  This effort, along with Olmstead Planning feedback highlighted the importance of ADSD enhancing  their existing website and messaging to help the general population more easily recognize the services we have to offer and ensure people are connecting to services that are critical social determinants of health.  </t>
  </si>
  <si>
    <t xml:space="preserve">ADSD is starting with a re-branding to simplify our messaging for Nevadans and is also investing in a re-designed website that uses modern interfacing and organizational structure to highlight programs and services;  this project will also result in revised program materials and an outreach campaign aimed at promoting ADSD throughout Nevada.  </t>
  </si>
  <si>
    <t>Agency continues to work with vendor on rebranding activities. Project is moving forward as scheduled.</t>
  </si>
  <si>
    <t>One Time Funding/General Fund</t>
  </si>
  <si>
    <t>23NEISA01</t>
  </si>
  <si>
    <t>Nevada Early Intervention Services</t>
  </si>
  <si>
    <t>23FRF32082</t>
  </si>
  <si>
    <t>To contract a consultant to conduct an analysis of the Nevada's Early Intervention System model and provide recommendations on the best proactive service delivery model.</t>
  </si>
  <si>
    <t>A recent provider rate study helped Aging and Disability Services Division (ADSD) and NEIS recognize how provider rates and system costs are substantially influenced by the systems design. ADSD is interested in evaluating the current structure of the NEIS system to support potential changes to policies, practices, and contracts.  Considering the impact of system design on costs the contractor will describe how the design of Nevada’s system (such as the division of the program caseload between contractors and ADSD) affects program costs and provider sustainability.</t>
  </si>
  <si>
    <t>The experiences of the COVID-19 pandemic have shown how fragile the NEIS system is. The need for sustainability planning is critical to the system’s success. Ultimately, ensuring children and families are receiving timely and appropriate services to support the development of the children in the program. Equally important is to strengthen and sustain the system for the service providers who provide these critical services to children.</t>
  </si>
  <si>
    <t>Draft report has bee received by ADSD. ADSD and Part C have provided comments and feedback to vendor. Final report expected by end of April 2024.</t>
  </si>
  <si>
    <t>23NVEIS01</t>
  </si>
  <si>
    <t>NEIS Telemedicine Mobile Carts</t>
  </si>
  <si>
    <t>23FRF32081</t>
  </si>
  <si>
    <t>Telemedicine Mobile Carts will allow providers to evaluate children remotely through telehealth services.</t>
  </si>
  <si>
    <t>September expense report stated there would be no further expenses, please verify and fill in yellow</t>
  </si>
  <si>
    <t>This will allow a group of experts to evaluate children when families are not able to be physically in the office. Having these units in all offices will support statewide access to Early Intervention Services. Providing additional access to telehealth services also reduces potential exposure of children already at high risk of COVID-19 and who otherwise are medically fragile.</t>
  </si>
  <si>
    <t>Technology</t>
  </si>
  <si>
    <t>23RESSV01</t>
  </si>
  <si>
    <t>Mobile Respite Program</t>
  </si>
  <si>
    <t>23FRF32668</t>
  </si>
  <si>
    <t>To create and fund a pilot mobile respite program and provide contract staffing for administration tasks.</t>
  </si>
  <si>
    <t>Mobile Respite is targeted to rural communities where there is historically few respite options.  Caregivers were disproportionately impacted as a result of COVID-19 quarantines.  Impacts physical and mental well-being.</t>
  </si>
  <si>
    <t xml:space="preserve">A competitive NOFO being published January 31  to support the initial investment for one or more  mobile respite programs.   Remaining funding will be used to support waitlist with existing subrecipients providing respite. </t>
  </si>
  <si>
    <t xml:space="preserve">Project not implemented. Funding de-obligated and returned to GFO. </t>
  </si>
  <si>
    <t>Not Implemented</t>
  </si>
  <si>
    <t>23RFPCN01</t>
  </si>
  <si>
    <t>Specialized Intensive Services of Developmental Services</t>
  </si>
  <si>
    <t>23FRF32795</t>
  </si>
  <si>
    <t>To hire a consultant to assist in the development of a competitive RFP for Intensive Behavioral Support Homes, and Funding for payment of services provided by the selected contracted service provider(s).</t>
  </si>
  <si>
    <t>Hiring a consultant to assist in the development of a competitive RFP for Intensive Behavioral Support Homes, and Funding for payment of services provided by the selected contracted service provider(s) will allow regional centers providing Developmental Services the ability to support the high dollar, intensive cases across the state.</t>
  </si>
  <si>
    <t>Providing services to the high dollar, intensive cases across the state will improve outcomes for those individuals and their families that are in need of this crucial service.</t>
  </si>
  <si>
    <t>23RSBEX01</t>
  </si>
  <si>
    <t>Community Based Care Capacity Building</t>
  </si>
  <si>
    <t>23FR326610</t>
  </si>
  <si>
    <t>Sub-grant to community partners for construction, equipment, licensure, or other modifications needed to increase the number of available facility beds.</t>
  </si>
  <si>
    <t xml:space="preserve">Will increase residential facility bed availability. </t>
  </si>
  <si>
    <t>Safe, stable living spaces for most vulnerable populations.</t>
  </si>
  <si>
    <t xml:space="preserve">Extension requested to 12/31/24.  Subawards distributed.  </t>
  </si>
  <si>
    <t>23SPINC01</t>
  </si>
  <si>
    <t>Desert Regional Center, Intermediate Care Facility Speaker/Intercom Replacement</t>
  </si>
  <si>
    <t>23FRF32792</t>
  </si>
  <si>
    <t>Replace the speaker/intercom system.</t>
  </si>
  <si>
    <t>Replacement of the speaker/intercom system at the Intermediate Care Facility (ICF) will allow for increased ability to communicate across campus when additional assistance is needed to support residents of the ICF.</t>
  </si>
  <si>
    <t>Increased ability to communicate across campus when additional assistance is needed for an ICF resident will result in faster response time and quicker intervention when needed.</t>
  </si>
  <si>
    <t>23TELTR01</t>
  </si>
  <si>
    <t>Geriatric and Telehealth Workforce Training</t>
  </si>
  <si>
    <t>Sub-award to existing community partners to increase telehealth services by expanding training to providers.</t>
  </si>
  <si>
    <t xml:space="preserve">Increases the accessibility of primary care services for more patients, especially older adults, and persons with disabilities, as well as their family caregivers. Provides research data. </t>
  </si>
  <si>
    <t>Service to priority populations to support accessibility of primary care services in all areas.</t>
  </si>
  <si>
    <t xml:space="preserve">Subaward was issued in October 2023. There has not been a request for reimbursement to-date. </t>
  </si>
  <si>
    <t>22EQRO01</t>
  </si>
  <si>
    <t>Medicaid EQRO</t>
  </si>
  <si>
    <t>22FRF31581</t>
  </si>
  <si>
    <r>
      <rPr>
        <sz val="11"/>
        <color rgb="FFFF0000"/>
        <rFont val="Calibri"/>
        <family val="2"/>
        <scheme val="minor"/>
      </rPr>
      <t xml:space="preserve">Project ended 06/30/2022. </t>
    </r>
    <r>
      <rPr>
        <sz val="11"/>
        <color theme="1"/>
        <rFont val="Calibri"/>
        <family val="2"/>
        <scheme val="minor"/>
      </rPr>
      <t xml:space="preserve">This request is to receive federal ARPA funds and establish a special use category to cover the additional costs associated with the contract for Health Services Advisory Group (HSAG). HSAG is the External Quality Review Organization (EQRO) for the Managed Care Organization (MCO) and Dental Wavier related activities with the Division. The Division is federally required to have a EQRO perform mandated activities related to MCO readiness reviews and the Independent Assessment required for the 1915(b) Dental Waiver. As a result of the recent re-procurement of MCOs for the Urban Washoe and Clark Medicaid populations, a fourth MCO was added. The addition of Molina Healthcare resulted in the need for an additional readiness review. Additionally, the agency requires an Independent Assessment for the 1915(b) Dental Waiver that was not included in the original budgeted amount for this contract. DHCFP is federally required to complete an Independent Assessment for our 1915(b) waiver for the dental benefits administrator, prior to submitting a waiver renewal application. Additionally, an additional activity for Encounter Data Validation was added for FY22. The Encounter Data Validation allows Medicaid to track the services received by members enrolled in managed care. </t>
    </r>
  </si>
  <si>
    <t>By allowing the additional funding to the EQRO contract, it allowed Nevada to remain in compliance with 42 CFR 438.358(b) and (c) and expand access to care/coverage.  The MCO Readiness Review for Molina Healthcare was completed, the Independent Assessment for 1915(b) waiver for dental benefits was completed allowing the waiver renewal application to be submitted on [DATE}, and Encounter Data Validation allowed for the evaluation of the completeness and accuracy of data related to services received by members enrolled in Managed Care. 42 CFR 438.66(e)(2)(ii) requires that the State provide information on and an assessment of encounter data reporting by each MCO and DBA. DHCFP does not have state  resources capable of completing this activity, so allowing the additional funding to the EQRO contract ensured Nevada's compliance with this federal requirement.</t>
  </si>
  <si>
    <t xml:space="preserve">This project was fully complete on 6/30/22. </t>
  </si>
  <si>
    <t>23SRASC01</t>
  </si>
  <si>
    <t>DHCFP - Security Risk Assessment Contract</t>
  </si>
  <si>
    <t>23FR31581</t>
  </si>
  <si>
    <r>
      <rPr>
        <sz val="11"/>
        <color rgb="FFFF0000"/>
        <rFont val="Calibri"/>
        <family val="2"/>
        <scheme val="minor"/>
      </rPr>
      <t>Project ended 06/30/2023.</t>
    </r>
    <r>
      <rPr>
        <sz val="11"/>
        <color theme="1"/>
        <rFont val="Calibri"/>
        <family val="2"/>
        <scheme val="minor"/>
      </rPr>
      <t xml:space="preserve"> Biennial internal Security Risk Assessment per 2 CFR 200.500 (Audit Requirements). The Assessment will review the Security Controls, Policies and Procedures used to protect the significant amount of protected/sensitive Health Information utilized by the Division of Health Care Financing &amp; Policy.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t>
    </r>
  </si>
  <si>
    <t>Project completed on 06/30/2023 and remaining balance of $16,050 will be de-obligated.  This request funds contractual obligations for a biennial internal security risk assessment pursuant to 2 CFR 200.500 (Audit Requirements).  The assessment reviews the Security Controls, Policies and Procedures used to protect the significant amount of protected/sensitive Health Information utilized by the Division.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t>
  </si>
  <si>
    <t xml:space="preserve">This project was fully complete on 6/30/23. </t>
  </si>
  <si>
    <t>23LARCS01</t>
  </si>
  <si>
    <t>DHCFP - Long-Acting Reversible Contraceptives (LARCs)</t>
  </si>
  <si>
    <t>23FR315802</t>
  </si>
  <si>
    <r>
      <rPr>
        <sz val="11"/>
        <color rgb="FFFF0000"/>
        <rFont val="Calibri"/>
        <family val="2"/>
      </rPr>
      <t xml:space="preserve">De-obligation submitted to GFO 6/14/23. Please see notes and recommend removing this funding. The original funding amount was $750,000.
</t>
    </r>
    <r>
      <rPr>
        <sz val="11"/>
        <color rgb="FF000000"/>
        <rFont val="Calibri"/>
        <family val="2"/>
      </rPr>
      <t>The Division of Health Care Financing and Policy is proposing the use of ARP funding to cover the cost of Long-Acting Reversible Contraceptives (LARCs), outside of the medical encounter rate for Federally Qualified Health Centers (FQHCs). The cost of the devices would be reimbursed separately from the FQHC medical encounter. Insertion and/or removal of the device would still be reimbursed under the respective FQHCs medical encounter rate. Carving out the cost of LARCs would allow the FQHCs to recoup the cost of the LARCs, maintain an on-hand supply, and offer same-day appointments for insertion; ultimately, providing greater accessibility and reducing the number of unwanted pregnancies.</t>
    </r>
  </si>
  <si>
    <t>This project funding was de-obligated 6/14/23 and funding returned to GFO.  This should be removed from the potential ARPA report.  DHCFP was instead able to unbundle rates to for these services to accomplish the intended outcomes.</t>
  </si>
  <si>
    <t>23HCWSS01</t>
  </si>
  <si>
    <t>DHCFP - Health Care Workforce Scholarships</t>
  </si>
  <si>
    <t>23FR315810</t>
  </si>
  <si>
    <r>
      <rPr>
        <sz val="11"/>
        <color rgb="FFFF0000"/>
        <rFont val="Calibri"/>
        <family val="2"/>
      </rPr>
      <t xml:space="preserve">This project was transferred to DPBH via WP C63699.  Recommend removing from DHCFP reporting. Original funding amount was $5,500,000. </t>
    </r>
    <r>
      <rPr>
        <sz val="11"/>
        <color rgb="FF000000"/>
        <rFont val="Calibri"/>
        <family val="2"/>
      </rPr>
      <t xml:space="preserve">DPBH plans to submit a work program to the October 2023 IFC to establish authority (DHCFP will need to complete a companion work program at that time to deobligate authority). 
The Community Health Worker (CHW) program provides an entry level position into the health care field. Scholarships would be offered as incentives to encourage more individuals to complete the training and certification programs. </t>
    </r>
  </si>
  <si>
    <t xml:space="preserve">This project and funding was transferred to DPBH in June of 2023 and is no longer tracked by DHCFP.  Expenditures reported occurred prior to the transfer of the project and all funding via WP C63699. </t>
  </si>
  <si>
    <t>23MCPAS01</t>
  </si>
  <si>
    <t>DHCFP - Medicaid Program Activity Studies</t>
  </si>
  <si>
    <t>23FR315811</t>
  </si>
  <si>
    <r>
      <rPr>
        <sz val="11"/>
        <color rgb="FF000000"/>
        <rFont val="Calibri"/>
        <family val="2"/>
        <scheme val="minor"/>
      </rPr>
      <t xml:space="preserve">This requests the addition of American Rescue Plan Act funds to support studies to guide future Medicaid program activities. Relates to 23F1327128.
</t>
    </r>
    <r>
      <rPr>
        <sz val="11"/>
        <color rgb="FFFF0000"/>
        <rFont val="Calibri"/>
        <family val="2"/>
        <scheme val="minor"/>
      </rPr>
      <t>1 study will no longer occur (DRG study) and agency will de-obligate associated funding ($1,206,575). 1 study (ROI study) does not require the amount of funding allocated to complete deliverables and agency will de-obligate $250,000 related to this study.  Original funding amount was $2,206,575
Will request an extension to extend funds to 12/31/2024 for NICU Study.</t>
    </r>
  </si>
  <si>
    <t>This study is to estimate the costs and savings for investing in higher pay for state employees enrolled in Medicaid as a targeted intervention to realize economic benefits that exceed costs and potentially result in overall state savings and tax revenue. NRS 422.27482 requires the Department of Health and Human Services to prepare an annual report which lists all employers in the State which have 50 or more employees and the number of full-time employees of such an employer who are enrolled in Medicaid. The SFY 2023 report and associated infographic were recently completed (as they were part of preliminary work for the overall study) and confirm that State of Nevada is still in the top 10 employees (ranked 6th in SFY2023) by number of employees and dependents on Medicaid.  The study is progressing according to the project plan with an estimated April 1st completion date to have preliminary results; ongoing data analysis is being conducted and a framework of the report has been created with sections being completed as the work progresses. For example, the team recently evaluated the State's portion of the cost for moving these workers from Medicaid into the Nevada Public Employees' Benefit Plan.  The team is now looking at various scenarios of targeted step increases, a general wage increases across board, and the associated financial implications to the State if implemented. These analyses will also identify the proportion of the Medicaid eligible population who would no longer be eligible for Medicaid if the wages were increased. The cost analysis component will be completed in the next few weeks. Initial findings will be shared with DHHS leadership by April 1st. The overall final report will be completed before the close of the contract period of June 30, 2024. DHCFP will share a copy of the final report once available.  </t>
  </si>
  <si>
    <t>$1,206.575 was deobligated and returned to GFO on 9/8/23.  Projected costs in Q3 &amp; Q$ of SFY 24 are $530,010</t>
  </si>
  <si>
    <t>23EPCRA01</t>
  </si>
  <si>
    <t>DHCFP - Expansion of Prenatal Care in Rural Areas</t>
  </si>
  <si>
    <t>23FR315812</t>
  </si>
  <si>
    <r>
      <rPr>
        <sz val="11"/>
        <color rgb="FFFF0000"/>
        <rFont val="Calibri"/>
        <family val="2"/>
      </rPr>
      <t xml:space="preserve">De-obligation submitted to GFO 6/14/23.  Original amount was $3,901,293.
</t>
    </r>
    <r>
      <rPr>
        <sz val="11"/>
        <color rgb="FF000000"/>
        <rFont val="Calibri"/>
        <family val="2"/>
      </rPr>
      <t xml:space="preserve">This request will expand access to prenatal services by addressing barriers that limit Federal Qualified Health Center and Rural Health Clinic from offering prenatal services. Federal Qualified Health Center and Rural Health Clinic Prenatal Care Service Expansion Funding
Within Nevada there are currently 44 Federally Qualified Health Centers (FQHC), 11 of which are located in rural Nevada, and 17 Rural Health Clinics (RHC). These clinics are a vital community touchpoint for many vulnerable and underserved populations. Only one FQHC in the state, Nevada Health Centers, offers prenatal care at their Elko location. According to the Nevada Primary Care Association, there are a number of barriers that limit the FQHCs from offering prenatal services. This ARPA request seeks to address those issue with one-time funding.  </t>
    </r>
  </si>
  <si>
    <t xml:space="preserve">This funding was de-obligated 6/14/23 and returned to GFO. </t>
  </si>
  <si>
    <t>23SUSTF01</t>
  </si>
  <si>
    <t>DHCFP - Support Staff</t>
  </si>
  <si>
    <t>23FRF31583</t>
  </si>
  <si>
    <t>Immediate need for fiscal and operational support due to existing and increased requirements of the Medicaid program, which has seen a 38% increase in caseload since start of the pandemic. Medicaid caseload have grown by 38% since the start of the pandemic, with 1 in 4 Nevadans being covered by the program.  Medicaid fiscal and support staff must maintain their current workload in addition to new pandemic-related activities and requirements.  This workload and level of effort is not sustainable and is leading to worker burn out and turnover.  Unless additional staff is added to the team, it will be unlikely the program will maintain all operations, opening the state up to audit findings and potentially jeopardizing federal funding.</t>
  </si>
  <si>
    <t>Medicaid</t>
  </si>
  <si>
    <t xml:space="preserve">Recommend classifying as Infrastructure.  The potential for de-obligation is $277,996 as these are state positions that are funded through 12/31/24. </t>
  </si>
  <si>
    <t>23CHPAC01</t>
  </si>
  <si>
    <t>DHCFP - Contractor Hosp. Provider Assessment and Managed Care State Program</t>
  </si>
  <si>
    <t>23FRF31584</t>
  </si>
  <si>
    <t xml:space="preserve"> This requests a one-time appropriation to obtain necessary national expertise and guidance in developing a state managed care directed payment program for certain hospitals and providers and review and provide recommendations for the initial program with UMC. This effort would support the necessary stakeholder engagement, outreach to federal partners, planning for internal operations and oversight of the new directed payments, and any related activities for establishing new provider fees associated with these payment arrangements to ensure appropriate compliance in accordance with applicable state and federal laws.</t>
  </si>
  <si>
    <t>23DHPIS01</t>
  </si>
  <si>
    <t>DHCFP - Dental Health Program in Schools</t>
  </si>
  <si>
    <r>
      <rPr>
        <sz val="11"/>
        <color rgb="FFFF0000"/>
        <rFont val="Calibri"/>
        <family val="2"/>
        <scheme val="minor"/>
      </rPr>
      <t xml:space="preserve">Project extension request to 6/30/26 approved by GFO on 1/10/24.
</t>
    </r>
    <r>
      <rPr>
        <sz val="11"/>
        <color rgb="FF000000"/>
        <rFont val="Calibri"/>
        <family val="2"/>
        <scheme val="minor"/>
      </rPr>
      <t>75,000 to 100,000 children would be served by providing funding to rebuild school-based dental sealant programs throughout the state.</t>
    </r>
  </si>
  <si>
    <t>2,696 children</t>
  </si>
  <si>
    <t>23SYUIM01</t>
  </si>
  <si>
    <t>DHCFP - System Update and Improvement</t>
  </si>
  <si>
    <t>23FRF31586</t>
  </si>
  <si>
    <r>
      <rPr>
        <sz val="11"/>
        <color rgb="FFFF0000"/>
        <rFont val="Calibri"/>
        <family val="2"/>
        <scheme val="minor"/>
      </rPr>
      <t>DHCFP will request extension to 06/30/2025 to use remaining funds.</t>
    </r>
    <r>
      <rPr>
        <sz val="11"/>
        <color theme="1"/>
        <rFont val="Calibri"/>
        <family val="2"/>
        <scheme val="minor"/>
      </rPr>
      <t xml:space="preserve">
This request funds a centralized credentialing and re-credentialing process that will allow providers to complete one enrollment for Fee for Service and all Managed Care Organization plans, and will facilitate administrative simplification, prevent inconsistencies between programs, and will likely increase the number and quality of providers willing to work with Medicaid recipients.
Surveillance Utilization and Review (SUR) Data System  42 CFR 455.23 requires the state to suspend Medicaid payments to a provider after determining there is a credible allegation of fraud, unless the agency has good cause not to. 42 CFR 455.23(g)(3) requires states to submit an annual Medicaid Payment Suspension report to the Centers for Medicare and Medicaid Services (CMS). 
Although DHCFP currently has the ability to comply with the mandate to implement payment suspensions and report on them annually, it does not have a meaningful way to track the required information in the SUR database. Therefore, SUR utilizes a combination of excel spreadsheets, the SUR database, and electronic case files to manually verify that cases are progressing timely, and that all requirements in the CFR are adhered to. A case management system would reduce the amount of manual input, and substantially reduce staff time required for frequent manual reconciliations.  </t>
    </r>
  </si>
  <si>
    <t>Centralized Credentialing vendor awarded. Surveillance and Utilization Review (SUR) Case Management and Data Analytics vendor awarded on 0</t>
  </si>
  <si>
    <t>23IPTOC01</t>
  </si>
  <si>
    <t>DHCFP - In-person Tribal outreach and consultation</t>
  </si>
  <si>
    <t>23FRF31589</t>
  </si>
  <si>
    <t>All travel will be completed prior to 12/31/24 and all funding expended in support of this project. In support collaboration and communication with Nevada’s Tribes, the DHHS Tribal Liaisons (1 to 2 Tribal Liaisons per Division under DHHS) are requesting travel budgets to ensure their ability to attend listening sessions and outreach events to the 28 tribal nations in the state of Nevada.</t>
  </si>
  <si>
    <t>23CHWHS01</t>
  </si>
  <si>
    <t>DHCFP - Children's Health and Wellness Health  Services Initiative</t>
  </si>
  <si>
    <t>23FR315803</t>
  </si>
  <si>
    <r>
      <rPr>
        <sz val="11"/>
        <color rgb="FFFF0000"/>
        <rFont val="Calibri"/>
        <family val="2"/>
        <scheme val="minor"/>
      </rPr>
      <t xml:space="preserve">De-obligation submitted to GFO 6/14/23. </t>
    </r>
    <r>
      <rPr>
        <sz val="11"/>
        <color theme="1"/>
        <rFont val="Calibri"/>
        <family val="2"/>
        <scheme val="minor"/>
      </rPr>
      <t xml:space="preserve">
Start Up Funding to Establish Children's Health &amp; Wellness Trust Fund
The Division is seeking technical assistance to establish the fund and assistance in implementing the HSI project. Technical assistance is needed to establish a governance structure for the fund, to develop funding sources, and to establish evaluation methods and processes for projects approved by the fund.
Specialized medical-legal partnership services related to the child/youth’s behavioral health needs or involvement in the child welfare system;
Housing supports for youth transitioning to independent living or to prevent homelessness and eviction for children/youth and their families; 
Non-emergency transportation to key appointments/community events that support youth and family stability and connection;  
 Emergency grants required to stabilize high-risk youth and/or their families who might otherwise face disruptions in core activities and mental health (e.g., cash payment to support essential expenses such as car repairs to allow continued participation in school or employment);
Supportive services for eligible LGBTQ+ youth and other vulnerable youth populations (e.g., peer support, connections to legal support, school-based group counseling);
Therapeutic respite services for families of origin, adoptive families or long-term foster families (accessible inside and out child-welfare system); 
Homemaking services to support parents/caretakers in the daily management of their households;
Voluntary  home visiting services/family training (e.g., SAFE@HOME, Parent-Child Interaction Therapy, Parents as Teachers, Nurse-Family Partnership, Circle of Security)
To the extent not otherwise covered by Medicaid, mental health services including for parents and guardians, including child/guardian therapy and support (e.g., Child Parent Psychotherapy, Brief Strategic Family Therapy, Acceptance and Commitment Therapy, Trauma-Focused Cognitive Behavioral Therapy, Parent-Child Interaction Therapy</t>
    </r>
  </si>
  <si>
    <t>23IBCLC01</t>
  </si>
  <si>
    <t>DHCFP - International Board Certified Lactation Consultants</t>
  </si>
  <si>
    <t>23FR315801</t>
  </si>
  <si>
    <r>
      <rPr>
        <sz val="11"/>
        <color rgb="FFFF0000"/>
        <rFont val="Calibri"/>
        <family val="2"/>
        <scheme val="minor"/>
      </rPr>
      <t>This project has been transferred to DPBH effective June 2023. Original Amount: $666,000</t>
    </r>
    <r>
      <rPr>
        <sz val="11"/>
        <color theme="1"/>
        <rFont val="Calibri"/>
        <family val="2"/>
        <scheme val="minor"/>
      </rPr>
      <t xml:space="preserve">. DPBH plans to submit a work program to the October 2023 IFC to establish authority (DHCFP will need to complete a companion work program at that time to deobligate authority). 
This request represents one-time funding to support incubation and spread of Baby-Friendly certified hospitals and birthing centers in Nevada to more equitably support the choice of birthing people to breastfeed using evidence-based practices, as well as incubation funding to increase the number of lactation consultants in the state through underwriting the cost of certification and associated charges.
Total births 2020, 35,542 x 84% (16/19 hospitals and birthing center) = 29,855 infants
15 birthing hospitals and 1 Birthing Center
10 IBCLCs--.  International Board Certified Lactation Consultant (IBCLC) training and certification
Are identified in this request.   </t>
    </r>
  </si>
  <si>
    <t>23RSMN01</t>
  </si>
  <si>
    <t>DHCFP - Roseman University - School of Medicine</t>
  </si>
  <si>
    <t>23FR315816</t>
  </si>
  <si>
    <t>This project is a one-time investment of American Rescue Plan Act (ARPA) funds by the state in the amount of $10,000,000 to allow Roseman University to launch its College of Medicine thus helping to meet the healthcare needs of Nevada citizens, particularly the most underserved.</t>
  </si>
  <si>
    <t>23LTCAL01</t>
  </si>
  <si>
    <t>Long Term Care Funding for Assisted Living and Nursing Facility Workforce</t>
  </si>
  <si>
    <t>3158/3243</t>
  </si>
  <si>
    <t>To fund supplemental payments to support Nevada's assisted living and nursing facility workforce and a contracted Management Analyst 3</t>
  </si>
  <si>
    <t xml:space="preserve">210 providers have received the additional funding. </t>
  </si>
  <si>
    <t>23RDPST01</t>
  </si>
  <si>
    <t>Rare Disease Provide Study</t>
  </si>
  <si>
    <t>23FR315815</t>
  </si>
  <si>
    <r>
      <rPr>
        <sz val="11"/>
        <color rgb="FFFF0000"/>
        <rFont val="Calibri"/>
        <family val="2"/>
        <scheme val="minor"/>
      </rPr>
      <t>Project ended early; de-obligating remaining funds.</t>
    </r>
    <r>
      <rPr>
        <sz val="11"/>
        <color theme="1"/>
        <rFont val="Calibri"/>
        <family val="2"/>
        <scheme val="minor"/>
      </rPr>
      <t xml:space="preserve"> Review of providers of rare diseases and childhood cancer and clinical centers that render services for children with rare conditions</t>
    </r>
  </si>
  <si>
    <t>22CSAA01</t>
  </si>
  <si>
    <t>COVID-19 Call Center</t>
  </si>
  <si>
    <t>22FR321301</t>
  </si>
  <si>
    <t xml:space="preserve">Continue to provide vaccine scheduling support through inbound and outbound calls through the CSAA call center. </t>
  </si>
  <si>
    <t>The Call Center can be reached 7 days per week from 7 AM to 8 PM.</t>
  </si>
  <si>
    <t xml:space="preserve">The Call Center ensures that all residents can navigate services for COVID. </t>
  </si>
  <si>
    <t>Project Completed</t>
  </si>
  <si>
    <t>Between 1/2022-3/2022: 12,763 inbound vaccine calls, 1,053 testing/therapeutics calls, 971 inbound Spanish vaccine/testing calls, 1,178 inbound calls from homebound individuals, 3,295 chats answered, 65,267 outreach calls made, 1,216 NV WebIZ assists</t>
  </si>
  <si>
    <t>22NRSAP01</t>
  </si>
  <si>
    <t>Nursing Assistance Program</t>
  </si>
  <si>
    <t>22FR321601</t>
  </si>
  <si>
    <t>Facilitate and increase participation in the Nurse Apprenticeship Program (NAP)</t>
  </si>
  <si>
    <t>Increase health care staffing in Critical Access Hospitals, Acute Care, and Skilled Nursing facilities by offering nursing students the opportunity to become employed to utilize skills they are certified to perform while still in nursing school.</t>
  </si>
  <si>
    <t>COVID-19 highlighted issues surrounding NV’s healthcare workforce shortage. Funding and promoting the NAP and assisting healthcare facilities with employing nursing students will increase sustainability of the nursing workforce throughout the state.</t>
  </si>
  <si>
    <t>The Nurse Apprentice Program (NAP), executed by Nevada Rural Hospital Partners (NRHP), continues to submit monthly requests for reimbursement for the payment of salaries, travel expenses, and retention bonuses to nurse apprentices across the state. The program has maintained compliance with all ARPA requirements for use of funds, and through January 2024, has expended $7,800,226.58 of its $11,349,593 total authority. Projections maintain that May 2024 will be the last month the program will have sufficient funds to cover expenses without an additional award, resulting in a nine-month-early sunset.</t>
  </si>
  <si>
    <t>22MCOTC01</t>
  </si>
  <si>
    <t>Monoclonal Antibody/Therapeutic Treatments</t>
  </si>
  <si>
    <t>22FR321801</t>
  </si>
  <si>
    <t xml:space="preserve">Provide COVID therapeutics statewide, free of charge for those at risk of severe disease. This includes telehealth, monoclonal antibody treatments, and Evershed for pre-exposure. </t>
  </si>
  <si>
    <t>Residents can call the 800# or visit NVHealthResponse to access the services. They will be pre-screened and if they qualify can seek services either at a fixed site or telehealth.</t>
  </si>
  <si>
    <t xml:space="preserve">These treatments have been shown to reduce the risk of severe disease and death by as much as 90%. </t>
  </si>
  <si>
    <t>22CVTST01</t>
  </si>
  <si>
    <t>COVID-19 Rapid Test Kits</t>
  </si>
  <si>
    <t>22FR321802</t>
  </si>
  <si>
    <t>Purchase at-home rapid antigen testing kits to be distributed throughout Nevada by community partners.</t>
  </si>
  <si>
    <t xml:space="preserve">At-home kits are available at locations statewide. Residents can call the 800# or visit NVHealthResponse to identify the locations of the kits in their communities.  </t>
  </si>
  <si>
    <t xml:space="preserve">Testing for COVID is a key part of the public health response to the pandemic. Ensuring that residents have free and easy to use testing allows them to screen and isolate if positive. </t>
  </si>
  <si>
    <t>588,000 tests</t>
  </si>
  <si>
    <t>22CVTST02</t>
  </si>
  <si>
    <t>COVID-19 Test Kits/CSAA Call Center/ NICUSA Contract</t>
  </si>
  <si>
    <t>22FR321803</t>
  </si>
  <si>
    <t xml:space="preserve">Purchase at-home rapid antigen testing kits to be distributed throughout Nevada by community partners. Extend the testing site at the LCB building through Spring. Develop testing and therapeutic service support through the CSAA call center. </t>
  </si>
  <si>
    <t xml:space="preserve">At-home kits are available at locations statewide. Residents can call the 800# or visit NVHealthResponse to identify the locations of the kits in their communities. The LCB testing site has been offered to any residents, free of charge. This service will run through approximately May. The Call Center can be reached 7 days per week from 7 AM to 8 PM. </t>
  </si>
  <si>
    <t>Testing for COVID is a key part of the public health response to the pandemic. Ensuring that residents have free and easy to use testing allows them to screen and isolate if positive. Having a call center helps keep the public informed.</t>
  </si>
  <si>
    <t>Project Ended</t>
  </si>
  <si>
    <t>22BBNTY01</t>
  </si>
  <si>
    <t>CRG - Baby's Bounty Diaper Bank/Baby Bundles</t>
  </si>
  <si>
    <t>22FR322201</t>
  </si>
  <si>
    <t>To provide child safety and wellness items for families living at or under 130% Federal Poverty Level in Clark County.  Baby bundles of needed diapering resources, car seats, and safe sleep environments are provided.</t>
  </si>
  <si>
    <t>Low income families receive safety, wellness, and diapering resources.  Car seats and safe sleep environments will prevent infant mortality.</t>
  </si>
  <si>
    <t>Families impacted by the pandemic economically and who are low income will be able to receive  life-saving and health promoting interventions they would otherwise not be able to afford.</t>
  </si>
  <si>
    <t>This project was previously successfully completed and was fully expended.</t>
  </si>
  <si>
    <t>Between 4/1/22 and 9/30/22, 13 diaper banks were held, each serving between 500-600 families and 397 Baby Bundles were distributed to families.</t>
  </si>
  <si>
    <t>22LVMHC01</t>
  </si>
  <si>
    <t>SNAMHS MASTER PLAN</t>
  </si>
  <si>
    <t>22FRF31611</t>
  </si>
  <si>
    <t>Southern Nevada Adult Mental Health Services (SNAMHS) Master Plan</t>
  </si>
  <si>
    <t>Creation of a master plan for the SNAMHS  campus.</t>
  </si>
  <si>
    <t>22FRHSP01</t>
  </si>
  <si>
    <t>STEIN FORENSIC HOSP. - RENOVATIONS
SPWD Project#: 22-A001</t>
  </si>
  <si>
    <t>22FRF31612</t>
  </si>
  <si>
    <t>Renovations to the hospital to include construction changes and equipment installation.</t>
  </si>
  <si>
    <t>This project updates and replaces the 2 elevators and anti-ligature upgrades in the Allied Therapy room and for the expansion of the existing control room in Stein Hospital</t>
  </si>
  <si>
    <t xml:space="preserve">Remaining Balance of Project Deobligated </t>
  </si>
  <si>
    <t>22FSCPT01</t>
  </si>
  <si>
    <t>CRG - Family Support Center</t>
  </si>
  <si>
    <t>22FRF31701</t>
  </si>
  <si>
    <t>To increase services and reduce wait times  for  mental health, substance use and abuse, trauma, and family strengthening services for individuals who have feelings of loneliness, anxiety, depression, or drug use due to the COVID-19 pandemic.</t>
  </si>
  <si>
    <t xml:space="preserve">The objective of this project is to increase access to mental health, substance use and abuse, trauma, and family strengthening services through the addition of certified staff. </t>
  </si>
  <si>
    <t xml:space="preserve">Additional individuals and families will be able to get services sooner and reduce the wait times and wait lists for these services. </t>
  </si>
  <si>
    <t>Project was never initiated. De-obligated back to GFO.</t>
  </si>
  <si>
    <t>22MXYUP01</t>
  </si>
  <si>
    <t>CRG - Moxy Up</t>
  </si>
  <si>
    <t>22FRF31702</t>
  </si>
  <si>
    <t>"Moxy Up" a non-profit organization in Douglas County that is currently run by
volunteers, the ARPA COVID relief funding will provide funds for paid staff, which are now needed to ensure stability in
providing an increased need for education assistance and youth crisis services due to the COVID 19 pandemic, which
has changed the learning environment for youth by causing isolation during times of exposure</t>
  </si>
  <si>
    <t>Ensure stability in providing an increased need for education assistance and youth crisis services due to the COVID 19 pandemic</t>
  </si>
  <si>
    <t>Youth initiative to those who have no after school resources when dealing with urgent/crisis needs within their family, school setting or out in the community.</t>
  </si>
  <si>
    <t>Project has ended. De-obligated back to GFO.</t>
  </si>
  <si>
    <t>22BHCGM01</t>
  </si>
  <si>
    <t>CONTRACT MANAGEMENT SYSTEM</t>
  </si>
  <si>
    <t>22FRF32231</t>
  </si>
  <si>
    <t>To move to an electric contract management system that optimized the processes for all stakeholders.</t>
  </si>
  <si>
    <t>Implementation of a new electronic contracting management system will allow for efficient processing of all the new contracts needed for implementing the approved COVID initiatives.</t>
  </si>
  <si>
    <t>The electronic contract management system will optimize the processes for all stakeholders. It will allow the division to improve the contract process to increase overall effectiveness and efficiency.</t>
  </si>
  <si>
    <t>A project extension request was sent to the GFO for review and approval.  This request will extended the project into SFY25.</t>
  </si>
  <si>
    <t>Indirect and Cost Allocation</t>
  </si>
  <si>
    <t>22LCSFD01</t>
  </si>
  <si>
    <t>LAKES CROSSING - FOOD SERVICE</t>
  </si>
  <si>
    <t>22FRF36451</t>
  </si>
  <si>
    <t>The Lakes Crossing Center Food Category</t>
  </si>
  <si>
    <t>This project provided funding as it relates to food expenditures for the clients at Lakes Crossing Center</t>
  </si>
  <si>
    <t>This project is complete. No new obligations executed since January 1, 2024.</t>
  </si>
  <si>
    <t>Washoe</t>
  </si>
  <si>
    <t>23CDPHP01</t>
  </si>
  <si>
    <t xml:space="preserve">CHRONIC DISEASE AND HEALTH PROMOTION </t>
  </si>
  <si>
    <t>23FR322001</t>
  </si>
  <si>
    <t>Local Health Authority (SFY 24: SNHD, NNPH; in SFY25 SNHD, NNPH, and training and media) Wellness Efforts- 5210</t>
  </si>
  <si>
    <t>Objectives are to support wellness efforts statewide with selected local health authorities sharing 5-2-1-0 wellness content and some staffing support.</t>
  </si>
  <si>
    <t>Wellness efforts support health and decrease factors leading to chronic disease development and associated higher COVID-19 risk.</t>
  </si>
  <si>
    <t>This project is on track and the spend down is appropriate.  A term extension request was submitted to GFO through to 6/30/25 to accommodate the needs of the local health authorities.  Carson City Health and Human Services decided they will no longer be doing activities if the term extension is granted in SFY25.  Current funded partners include Southern Nevada Health District and Northern Nevada Health District.  Wellness and 5-2-1-0 activities continue in an effort to improve physical activity, nutrition, and educational outreach to promote wellness. Plans to build wellness trainings, materials, and media buys related to wellness and nutrition promotion will address the funds that were planned to go to CCHHS in SFY25 that no longer will do so.</t>
  </si>
  <si>
    <t>23NBSTR01</t>
  </si>
  <si>
    <t>UNR NSPHL Newborn</t>
  </si>
  <si>
    <t>23FR322202</t>
  </si>
  <si>
    <t>Funds support the addition of five new disorders on the newborn screening blood spot panel, as well as associated equipment and supplies to add those disorders, and implementation of an HL7 connection to selected state birthing hospitals.</t>
  </si>
  <si>
    <t>The objective of the funding is to ensure infants are screened for five additional disorders to ensure timely detection and treatment to prevent mortality and severe morbidity.</t>
  </si>
  <si>
    <t>Newborn screening prevents needless infant deaths and can reduce severity of health outcomes through timely treatment of rare conditions that otherwise would go undiagnosed and untreated.</t>
  </si>
  <si>
    <t>This project has successfully launched one new disorder on the newborn screening blood spot panel, a second disorder is expected to be launched by June of 2024, and an additional three disorders over the term of the project are pending.  An amendment is being done to move Personnel costs budgeted from January 1, 2025, onward into other costs to support the scope of work deliverables.  Recent meetings with the Nevada State Public Health Laboratory led to an updated spend plan and a quarterly meeting and discussion of a possible site visit date will be scheduled soon.</t>
  </si>
  <si>
    <t>General Fund</t>
  </si>
  <si>
    <t>23ANTLG01</t>
  </si>
  <si>
    <t>Anti Ligature Furniture</t>
  </si>
  <si>
    <t>23FRF31612</t>
  </si>
  <si>
    <t>Southern Nevada Adult Mental Health Services - Anti-Ligature Furnishings</t>
  </si>
  <si>
    <t>To upgrade the furniture in the Stein Hospital and Rawson Neal Hospital to anti-ligature furniture.</t>
  </si>
  <si>
    <t>24FRB3A01</t>
  </si>
  <si>
    <t>Building 3A Forensic Renovation</t>
  </si>
  <si>
    <t>23FRF31612/15</t>
  </si>
  <si>
    <t>To complete the renovation of Building 3A to permit increased bed capacity by 21 beds</t>
  </si>
  <si>
    <t>This project provides funding to update the existing building for forensic program use.</t>
  </si>
  <si>
    <t>Project is design phase and SPWD presented a revised budget, requesting an additional $3,610,959 for June IFC Meeting</t>
  </si>
  <si>
    <t>23FBCLV01</t>
  </si>
  <si>
    <t>Forensic Bed Capacity LV</t>
  </si>
  <si>
    <t>23FRF31615</t>
  </si>
  <si>
    <t>Fund expansion of Forensic bed capacity by 45 beds at the City of Las Vegas' detention center, to include construction needs and staffing</t>
  </si>
  <si>
    <t>The City of Las Vegas has two empty units at their detention center, the building  and area in a secured locked environment for  client population that are court order to DPBH custody of restoration to competency.</t>
  </si>
  <si>
    <t>Project terminated on September 2023.</t>
  </si>
  <si>
    <t>23RCCLV01</t>
  </si>
  <si>
    <t>RECUPERATIVE CARE CENTER EXPANSION</t>
  </si>
  <si>
    <t>23FRF31616</t>
  </si>
  <si>
    <t>A collaborative effort with City of Las Vegas to fund a Recuperative Care Center Expansion for homeless population to recover from medical injury or illness following a discharge from a Hospital.</t>
  </si>
  <si>
    <t>An 50 bed facility Expansion to provide medical respite within City of Las Vegas limits, assisting  with wound care, cardiac issues, oxygen, cancer, hospice services, pre and prost-surgical procedures, diabetes and more.</t>
  </si>
  <si>
    <t>The Recuperative Care Center launch in August 2020 filled a major gap in addressing the health care of people experiencing  homelessness exacerbated by the COVID-19 Pandemic.</t>
  </si>
  <si>
    <t>Budget Modification request submitted and approved by GFO by City of Las Vegas(CoLV) in March 2024.  New timeline submitted by CoLV.</t>
  </si>
  <si>
    <t>23NVRES01</t>
  </si>
  <si>
    <t>Nevada Resilience Project</t>
  </si>
  <si>
    <t>23FRF31651</t>
  </si>
  <si>
    <t>Expands the Nevada Resilience Project</t>
  </si>
  <si>
    <t>Puts Resilience Ambassadors in additional partner agencies.</t>
  </si>
  <si>
    <t>State of NV intends to use $1,899,293 to execute a sub-award with a trusted provider to expand NV Resilience Project to full capacity. Sub-award ensures provider-based supervision, expansion of services, increasing behavioral health workforce, and ensuring resilience ambassadors become certified community health workers/peer support specialists, if applicable. Resilience ambassadors will continue to provide individual/group counseling, psycho-education support, resource navigation, suicide prevention, crisis assessment, and recovery supports based on the behavioral impacts of CV-19.</t>
  </si>
  <si>
    <t>Resilience Ambassadors provided services to 1,480 individuals in the last quarter under the Health Disparity (CAT 13) grant, averaging 493.3 individuals per month. Additionally, another 2,074 individuals were served under Prevention (CAT 27) dollars, averaging 691.3 individuals per month.</t>
  </si>
  <si>
    <t>$1,956,000 was allocated for expansion of Nevada Resilience Project to continue providing evidence-based interventions, such as Psychological First Aid, Skills for Psychological Recovery, and sought to certify all staff as Community Health Workers and Peer Support, if qualified. All services are strictly focused on prevention and early intervention with regard to mental and behavioral health stress post-crisis/disaster.</t>
  </si>
  <si>
    <t>23BH98801</t>
  </si>
  <si>
    <t>988 Crisis Response System</t>
  </si>
  <si>
    <t>23FRF31652</t>
  </si>
  <si>
    <t>Establishing a Crisis Response System for Nevada</t>
  </si>
  <si>
    <t xml:space="preserve">Fully funding both the 988 Crisis Call Center and Care Traffic Control Hub simultaneously, along with the other components of a CRS, will create a fully functional system that can deploy resources to Nevadans in crisis, mitigating serious consequences that result in negative, sometimes fatal outcomes. </t>
  </si>
  <si>
    <t>Current use of this category has been for the budget line item 988 project manager. State of Nevada recently executed a second year extension for the project manager. Roughly left is 3.1 million that is allocated for the launch of the 988 request for proposal (RFP) which will be released late 2023, and paid Spring 2024.</t>
  </si>
  <si>
    <t>Portion of these funds are for PMO IT IV position that provide project management for the 988 RFP. RFP is out for live bid at this time. Remaining estimate of $3,200,000.00 is allocated to the awarded RFP vendor.</t>
  </si>
  <si>
    <t xml:space="preserve">Data per month:
2600 calls 
480 chats
520 texts
State projects the above data for use of the 988 call center, which the funds will be used to launch.
</t>
  </si>
  <si>
    <t xml:space="preserve">3.1 million allocated for the release of RFP and launch of 988 will be Nationally certified suicide prevention lifeline, Vibrant accreditation standards met for crisis call center and SAMHSA National guidelines for behavioral health crisis care Best practices. </t>
  </si>
  <si>
    <t>23CSSBC01</t>
  </si>
  <si>
    <t>Crisis Stabilization Centers</t>
  </si>
  <si>
    <t>23FRF31653</t>
  </si>
  <si>
    <t>Crisis Stabilization Centers: To provide funding for Infrastructure, tenant improvement, and operational costs to establish crisis stabilization centers for children, youth, and families.</t>
  </si>
  <si>
    <t>Execute contracts with hospitals to provide funding for infrastructure, tenant improvement, and operational costs o establish crisis stabilization centers for children, youth and families</t>
  </si>
  <si>
    <t>State of Nevada has finalized a subaward for five million to establish and build 1 Crisis Stabilization center. State is preparing to post a Request for application for new builds and or renovations of current hospital or medical centers to stand up additional Crisis Stabilization centers. Subawards in place with Renown. Interlocal agreements anticipated with Clark County for an amount of $10M. $5M can be deobligated.</t>
  </si>
  <si>
    <t>Estimate $5,000,000 was de-obligated back to GFO. Renown has been awarded a portion of the funds. Clark County has been allocated the remaining funds estimate $11,000,000.00</t>
  </si>
  <si>
    <t>23EMGCS01</t>
  </si>
  <si>
    <t>Emergency Funding for Crisis Care</t>
  </si>
  <si>
    <t>23FRF31654</t>
  </si>
  <si>
    <t xml:space="preserve">To provide emergency funding to address the surge in behavioral health needs as it relates to the pandemic for behavioral health crisis triage, residential, and inpatient services </t>
  </si>
  <si>
    <t>Expansion services to include residential treatment services to ensure medically necessary treatment can be provided to those with acute needs</t>
  </si>
  <si>
    <t>These funds are allocated to support and provide funding for un-insured and under insured Nevadans suffering from a mental health crisis. Currently $720,488.00 has been spent and State of Nevada is having negotiations for additional subawards to be created with our hospitals to utilize this funding. Will request extension for these funds.</t>
  </si>
  <si>
    <t>GFO ARPA extension requested. Project has awarded two hospitals funds for Crisis Care/ Crisis Billing. Third hospital will be awarded the remaining funds.</t>
  </si>
  <si>
    <t>23MYAVT01</t>
  </si>
  <si>
    <t>my AVATAR</t>
  </si>
  <si>
    <t>23FRF31681</t>
  </si>
  <si>
    <t>Upgrade AVATAR to NX - my Avatar is an Netsmart ONC-certified electronic health record (eHR) solution specifically designed for behavioral healthcare and addiction treatment in community-based, residential, and inpatient programs. The Division's application is currently operating on an aging Netsmart platform which is soon to become obsolete. The aging version needs to be upgraded to the Netsmart NX version or needs to be replaced prior to 10/14/2025 due to dependencies on Internet Explorer 11. IE11 has a dependency on Windows 10 and the security patches and updates will no longer be available after that date.  The existing platform is also Java 32 bit dependent.  This dependency introduces high maintenance for Field and Technical Services and the my Avatar help desk as it results in tickets being generated due to Java dependencies and the wrong version of Java running on end user pcs. In addition, the vendor has moved on to enhancing and supporting upgraded versions of the existing application which introduces limitations on current functionality available for upgrades and enhancements as technology continues to change.</t>
  </si>
  <si>
    <t>NX upgrade is almost completed; EMAR portion to be completed by June. The project is to be completed June 30, 2024; no additional funding will be required.  WP is being processed to de-obligate funds.</t>
  </si>
  <si>
    <t>23MHINP01</t>
  </si>
  <si>
    <t>Mental Health Integration</t>
  </si>
  <si>
    <t>23FRF31703</t>
  </si>
  <si>
    <t>Sub-Grants to support Assertive Community Treatment (ACT) and Forensic Assertive Community Treatment (FACT) programs statewide.</t>
  </si>
  <si>
    <t>Provides Assertive Community Treatment programs to communities in Washoe and Clark Counties to divert certain populations from the criminal justice system.</t>
  </si>
  <si>
    <t>COVID-19 exacerbated mental health concerns in the community. These funds work to address that concern.</t>
  </si>
  <si>
    <t>Project expected to spend fully by December 2024.</t>
  </si>
  <si>
    <t>23NWSPE01</t>
  </si>
  <si>
    <t>Newborn Screen Panel Expansion</t>
  </si>
  <si>
    <t>23FRF31704</t>
  </si>
  <si>
    <t>To purchase equipment to run opioid exposure panel as part of the newborn screening panel at the Nevada State Public Health Lab.</t>
  </si>
  <si>
    <t>Purchase new lab equipment to run opioid exposure panel.</t>
  </si>
  <si>
    <t>These funds are allocated to fund lab equipment to check for opioid exposure at birth.</t>
  </si>
  <si>
    <t>23MNKPX01</t>
  </si>
  <si>
    <t>MEN'S HEALTH INFORMATION CAMPAIGN / Monkeypox</t>
  </si>
  <si>
    <t>23FRF32191</t>
  </si>
  <si>
    <t xml:space="preserve">To fund Community Health Workers and an awareness campaign regarding the transmission of monkeypox and other health issues for gay and bisexual men. </t>
  </si>
  <si>
    <t>This project has ended. The project was awarded $345,000 total, and of that $344,283.98 was expended. The funding period has now ended.  $716.02 was de-obligated through a work program. The KPS3 media campaign was hugely successful, generating a large amount of reach over a variety of social media platforms. Silver State Equality was also able to implement and support traditional and social media messaging developed by KPS3, and create materials for stigma reduction and educational purposes.  </t>
  </si>
  <si>
    <t>23CFAEP01</t>
  </si>
  <si>
    <t>EPIDEMIOLOGIST</t>
  </si>
  <si>
    <t>23FRF32192</t>
  </si>
  <si>
    <t>To provide direct support to public departments and provide advance training to people entering the public health workforce.</t>
  </si>
  <si>
    <t xml:space="preserve">Support will be provided through increased staffing to the Office of State Epidemiology and the Office of Analytics through contracted staff to enhance public health infrastructure and response. </t>
  </si>
  <si>
    <t>Allows for increased efficiency to increased public health impact from COVID-19. Will continuously assess DHHS workforce needs to hire staff as necessary</t>
  </si>
  <si>
    <t xml:space="preserve">Through an RFA process, the ARPA Nevada Health Workforce Pipeline Grant was created to collaborate with local educational, community-based, and non-profit partners to recruit, upskill and strengthen Nevada’s health workforce.  Epidemiologist, Disease Investigator, and Biostatistician projects under this grant are as follows: Component 1: Epidemiology and Biostatistics 
•	University of Nevada, Reno School of Public Health- awarded $2M: Will be collaborating with UNLV to provide local health districts throughout the state with either a fellow or graduate student specializing in epi or stats. These students will earn paid experience and tuition support as they provide services to the community. Current employees will also have the opportunity to access a variety of training certificates to strengthen their skillsets and advance professionally.
UNR is currently navigating options to overcome barriers in being able to allocate funds towards personnel expenses. A meeting on April 5th will take place to discuss a solution so subgrants can be finalized and executed. 
$35,000 has been paid to KPS3 to develop a careers navigation website (nvhealthforce.org) that streamlines users to health-related job opportunities throughout the state. The site will educate users on all industries within health care, including, behavioral/mental health, primary care and public care. Additionally, the site is designed to educate and informs users on the different careers and pathways within each industry, connects users to community-based, educational and non-profit partners, many resources and insight of Nevada-specific workforce related data. 
The balance of funds ($2,960,776) will support workforce for the Office of State Epidemiology and Office of Analytics, as well as support staff to provide management and oversight of these ARPA funds. A portion of the funds will be used to partner with the National Centers for Disease Control and Prevention to include higher-level fellowship positions (senior biostatisticians or economists), internships, entry level disease investigators, mid-level epidemiologists, a Health Program Manager 2, and a Health Resource Analyst 3. The subaward is currently being finalized and should be executed by the end of April. 
Amendment #1 was approved on 2/29/2024 approving the realignment of the budget to anticipated program expenditures.
</t>
  </si>
  <si>
    <t>23GIDTR01</t>
  </si>
  <si>
    <t>GENOMIC INFECTIOUS DISEASE TRACKING</t>
  </si>
  <si>
    <t>23FRF32193</t>
  </si>
  <si>
    <t xml:space="preserve">Sub-grant with the Nevada State Public Health Laboratory to support genomic infection disease tracking, data analysis, and enhanced training to support the work of epidemiologists and investigators in the knowledge of genomic biology. </t>
  </si>
  <si>
    <t>Funding has been sub-awarded to the Nevada State Public Health Lab (SG 26363) for a total of $1,495,835 with a project period of 10/16/2023-12/31/2025. A total of $3,666.22 has been spent as of February’s request for reimbursement, that is currently being processed. A spend plan was received by NSPHL that details how they will ensure funds are expended, and personnel funds will not extend past 12/31/24. Quarterly reports will be requested by DPBH from NSPHL that detail program progress and adherence to spending and subaward requirements. NSPHL and OSE are applying for Epidemiology and Laboratory Capacity (ELC) Grant funding through CDC and writing in the Genomic-Epi-Lab Specialist for Project D-Advanced Molecular Detection. If funded, this position and associated project deliverables will have sustainability through the end of ARPA Funding until the end of the ELC 5 year grant cycle, which is 7/31/2029</t>
  </si>
  <si>
    <t>Federal Funding</t>
  </si>
  <si>
    <t>22BHSTF01b ($0 REPORTED ON GFO WORKBOOK)</t>
  </si>
  <si>
    <t>Fiscal Staff - FY24</t>
  </si>
  <si>
    <t>23FRF32231</t>
  </si>
  <si>
    <t>Three interim full-time positions and one part-time contractor to assist with ARPA Fiscal Activity and Grant Reporting.</t>
  </si>
  <si>
    <t>The Division has received extraordinary amounts of federal COVID grant funds since the beginning of 2020. These positions will provide additional support to ensure implementation of all awards will not be delayed in SFY24.</t>
  </si>
  <si>
    <t>Note: per new federal guidelines these positions will be reevaluated and if possible realigned to a different funding stream on 01/01/2025.</t>
  </si>
  <si>
    <t>This entry is not a valid NOA.  There is one NOA for this project (22BHSTF01) all reporting for this project will be in the row that contains project 22BHSTF01a.</t>
  </si>
  <si>
    <t>22BHSTF01d ($0 REPORTED ON GFO WORKBOOK)</t>
  </si>
  <si>
    <t>Fiscal Staff - FY26</t>
  </si>
  <si>
    <t>The Division has received extraordinary amounts of federal COVID grant funds since the beginning of 2020. These positions will provide additional support to ensure implementation of all awards will not be delayed in SFY26.</t>
  </si>
  <si>
    <t>22BHSTF01a</t>
  </si>
  <si>
    <t>DPBH STAFFING for ARPA Reporting-SFY23</t>
  </si>
  <si>
    <t>The Division has received extraordinary amounts of federal COVID grant funds since the beginning of 2020. These positions  provided additional support to ensure implementation of all awards will not be delayed in SFY23.</t>
  </si>
  <si>
    <t>These positions assisted the division in redistributing the workload due to the continued impact of COVID-19.  It was critical that administrative staff be added to the public health workforce to perform daily work.</t>
  </si>
  <si>
    <t>This original NOA was for the first state fiscal year only.  The request to amend the NOA to include funding for all four years was requested and is still being worked on by GFO and DPBH.   A meeting with the GFO to discuss this request is scheduled for March 27, 2024, resulting in an updated NOA for all four state fiscal three years.</t>
  </si>
  <si>
    <t>22BHSTF01c</t>
  </si>
  <si>
    <t>Fiscal Staff - FY25</t>
  </si>
  <si>
    <t>The Division has received extraordinary amounts of federal COVID grant funds since the beginning of 2020. These positions will provide additional support to ensure implementation of all awards will not be delayed in SFY25.</t>
  </si>
  <si>
    <t>24INTFP01</t>
  </si>
  <si>
    <t>10 intermittent fiscal staff in L01 -  E226</t>
  </si>
  <si>
    <t>To support ten intermittent State FTEs to relieve the administrative burden of increased workloads of state, federal, and ARPA grant and fiscal management activities</t>
  </si>
  <si>
    <t xml:space="preserve">These positions will provide adequate response-ready public health workforce implementation and will assist the division with redistributing DPBH’s workload due to COVID-19. </t>
  </si>
  <si>
    <t>Note: per new federal guidelines the funding of these positions will be realigned to a different funding stream on 01/01/2025.</t>
  </si>
  <si>
    <t xml:space="preserve">Work Program WP25FR322301 was approved on March 13, 2024 to de-obligate $420,086 based on GFO guidance. </t>
  </si>
  <si>
    <t>23LRHA01a</t>
  </si>
  <si>
    <t xml:space="preserve">Local &amp; Regional Authorities Washoe </t>
  </si>
  <si>
    <t>3223/34</t>
  </si>
  <si>
    <t>23FRF32232</t>
  </si>
  <si>
    <t>Northern Nevada Public Health design and construction of a Tuberculosis Clinic</t>
  </si>
  <si>
    <t>Funding will support the design and construction of a Tuberculosis Clinic, and other Public Health or Community and Clinical Health Services offices to serve the residents of Washoe County.</t>
  </si>
  <si>
    <t>These investments will better allow each public health agency to continue to support the COVID response and recovery and position themselves to be better equipped to handle other public health needs in the coming years.</t>
  </si>
  <si>
    <t>NNPH has architectural plans for the TB Clinic.  It is being built on West Hills in Reno, NV. They are working on a floor plan, outside design, and addressing safety and site issues with the City of Reno. They’ve hired a contractor who will be responsible for the build. Their March expenses as of 3/26 will be $96,121.42 for a total of nearly $100,000.  They will provide an updated quarterly spend-plan and everything will be encumbered by December 2024.  They are hoping to have the final build by February 2025. NNPH also plans to fully expend the allocated funds by March 2026.</t>
  </si>
  <si>
    <t>23LRHA01b</t>
  </si>
  <si>
    <t xml:space="preserve">Local &amp; Regional Authorities Carson </t>
  </si>
  <si>
    <t>Carson City Health and Human Services to increase staff capacity and address growing community health needs.</t>
  </si>
  <si>
    <t>Enhance Carson City Health and Human Services (CCHHS) public health workforce infrastructure b hiring personnel to perform duties needed to increase public health services to the residents served by CCHHS.</t>
  </si>
  <si>
    <r>
      <rPr>
        <sz val="11"/>
        <color rgb="FF000000"/>
        <rFont val="Aptos"/>
        <family val="2"/>
      </rPr>
      <t xml:space="preserve">CCHHS is in the final stages of developing the amended budget.  The amended subaward should be processed shortly. The </t>
    </r>
    <r>
      <rPr>
        <sz val="11"/>
        <color rgb="FF000000"/>
        <rFont val="Aptos Narrow"/>
        <family val="2"/>
      </rPr>
      <t>amendment is to increase their current budget by $2,950,366 for a total award of $3,700,000. Current and ongoing allocations are for personnel, travel, and indirect expenses. A quarterly spend-plan has been requested and we will receive quarterly updates starting April 2024. SG26070 executed 11.2.23</t>
    </r>
  </si>
  <si>
    <t>23LRHA01c</t>
  </si>
  <si>
    <t>Local &amp; Regional Authorities Churchill</t>
  </si>
  <si>
    <t>Central Nevada Health District formation and Satellite Public Health Laboratory</t>
  </si>
  <si>
    <t>Central Nevada Health District will facilitate construction activities to establish a new building that will house a satellite public health laboratory, and provide public health services to residents in central Nevada.</t>
  </si>
  <si>
    <r>
      <t xml:space="preserve">The remaining $600k (37.62% of funds) is for remodeling of the new CNHD facility. Architect is drawing remodel plans and obtaining engineering evaluation. Approximately 95% of the architectural drawings are completed.  Expenses are planned to resume April/May 2024 once architect has completed work. CCSS goal is building will be completed in next 12 months. </t>
    </r>
    <r>
      <rPr>
        <sz val="11"/>
        <color rgb="FF000000"/>
        <rFont val="Aptos Narrow"/>
        <family val="2"/>
        <charset val="1"/>
      </rPr>
      <t>A quarterly spend-plan has been requested and will receive monthly updates starting April 2024.</t>
    </r>
  </si>
  <si>
    <t>23LRHA01d</t>
  </si>
  <si>
    <t>Local &amp; Regional Authorities SNHD</t>
  </si>
  <si>
    <t>Southern Nevada Health District staff and operations reimbursement</t>
  </si>
  <si>
    <t>This funding will be used to cover 12-months of revenue to support the staff salary and fringe to offer environmental health services in Clark County.</t>
  </si>
  <si>
    <t>Complete; fully expended.</t>
  </si>
  <si>
    <t>23RHSCC01</t>
  </si>
  <si>
    <t xml:space="preserve">Comprehensive Reproductive Health Services </t>
  </si>
  <si>
    <t>23FRF32241</t>
  </si>
  <si>
    <t xml:space="preserve">Support reproductive health services for Community Health Services, Carson City Health and Human Services, Northern Nevada Health District and Central Nevada Health District. </t>
  </si>
  <si>
    <t xml:space="preserve">Supports family planning  activities not fully funded by Title X in rural Nevada, Washoe County and Carson City. </t>
  </si>
  <si>
    <t xml:space="preserve">Continue to provide family planning and reproductive health services to underserved and uninsured communities outside of Clark County. </t>
  </si>
  <si>
    <t>It is anticipated that the entire amount will be expended. This project has three subawardees, and as of the end of February 2024, only WCHD has received reimbursement. The other two subawardees, CCHHS and CNHD, have submitted RFRs through February 2024 but they have not cleared in DAWN. Detailed spend plans have been requested from the 3 subawardees. An amendment will be completed for CNHD to correct the project period through December 2026. Subawardees have been advised unobligated funds would be returned. Title X award is partially funded at 40% of current grant period (4/1/24 -3/31/25).</t>
  </si>
  <si>
    <t>NO</t>
  </si>
  <si>
    <t>23LCCMS01</t>
  </si>
  <si>
    <t>Lakes Crossing Camera System</t>
  </si>
  <si>
    <t>23FRF36451</t>
  </si>
  <si>
    <t xml:space="preserve">This project upgrades the camera system and control room. </t>
  </si>
  <si>
    <t>This project upgrades and expands the existing camera control system along with structural changes to aid in the security and increased observation of high acuity clients.</t>
  </si>
  <si>
    <t>This project has been awarded to PEC Contracting &amp; Engineering. $4,890.48 executed since January 1, 2024.</t>
  </si>
  <si>
    <t>23CYRMC01</t>
  </si>
  <si>
    <t>DPBH - Children and Youth Rural Mobile Crisis Response Team</t>
  </si>
  <si>
    <t>23FRF36481</t>
  </si>
  <si>
    <t xml:space="preserve">To expand, sustain and improve the current Rural Mobile Crisis Response Team by aligning with statewide efforts related to 988, the National Crisis Now Model and the Medicaid Expansion Mobile Crisis Planning Grant.  The ARPA funds awarded will provide funding for a pilot project for a 27-month period (through 12/31/24), which will provide two in-person, peer lead mobile crisis response teams in Elko County. The pilot project will allow Rural Clinics to assess if this type of service could be sustainable in rural communities.  The ARPA funding will provide for 2 contract Consumer Services Assistants (peer support) and 2 contract Psychiatric Case Managers.  These positions would allow for 2 in-person teams available to respond.  Cell phones and iPads will be part of the team’s equipment and will allow the families to sign consent forms via DocuSign as well as connect with the crisis clinician via telehealth.  The project has not officially started, Rural Clinics is in the process of obtaining quotes to order iPad and cell phones needed for the team.  The 4 positions will be filled with temp employees once the equipment is received. </t>
  </si>
  <si>
    <t xml:space="preserve">The entire population of children and youth in Nevada were exposed to behavioral stressors due to the pandemic.  Due to this increased pressure on our health care and behavioral health systems, more children, youth, families and adults had unmet behavioral health needs across Nevada’s communities and youth were lingering in emergency departments for long periods of time due to overcrowded higher levels of care.  There was also increase pressures within child welfare and juvenile justice systems.  Mobile Crisis funds are helping youth and families to access to 24/7 mental health crisis care. </t>
  </si>
  <si>
    <t xml:space="preserve">Currently, along with the above concerns, there is a cost of unemployment due to a youth’s behavioral healthcare needs.   Currently there are no in-person crisis response services in Elko County.  This pilot program, funded through ARPA monies, provides an opportunity to build crisis services that would qualify for the Medicaid Expansion reimbursement rate and in-turn help build more robust response and stabilization services to help combat the increased pressure on the behavioral health system due to the pandemic.  Currently, this program includes (Michelle – please indicate the staffing purchased with these funds) </t>
  </si>
  <si>
    <t>This project is fully underway and providing in-person crisis services in Elko County. The program is on target to spend funds.  The Division intends to submit an amendment to revise the items approved in the budget and extend the project period from  this program through December 31, 2024, to December 31, 2026. Medicaid will be billed when possible for the crisis services and a budget enhancement will be requested.</t>
  </si>
  <si>
    <t>Medicaid &amp; General Fund</t>
  </si>
  <si>
    <t>24FRPOS01</t>
  </si>
  <si>
    <t>Forensic Professional Services - Lake Crossing</t>
  </si>
  <si>
    <t>24FRF36452</t>
  </si>
  <si>
    <t>Funding to hire additional professional staff to provide evaluations at Lake's Crossing Center and Stein</t>
  </si>
  <si>
    <t>This project provides funding to allow forensic facilities to bolster their inpatient and outpatient programs to decrease waitlist.</t>
  </si>
  <si>
    <t>Recruitment efforts are underway by Lakes and Stein. Additional clinicians are being onboarded and are scheduled to start providing service in April 2024. $16,775.18 executed since January 1, 2024.</t>
  </si>
  <si>
    <t>24SNFLT01</t>
  </si>
  <si>
    <t>Skilled Nursing Facility</t>
  </si>
  <si>
    <t>24FRF31614</t>
  </si>
  <si>
    <t>Fund placement of 11 long term clients into skilled nursing facilities. The forensic clients would be conditionally released and remain committed to the division.</t>
  </si>
  <si>
    <t>Select clients that are assessed as appropriate for placement at a skilled nursing facility would be eligible for conditional release.</t>
  </si>
  <si>
    <t>Placements have begun in the north. Vendor has been set up for placements in the south</t>
  </si>
  <si>
    <t>24JBMHP01</t>
  </si>
  <si>
    <t>Jail Based Mental Health Programs (SNAMHS/NNAMHS)</t>
  </si>
  <si>
    <t>24FRF31611</t>
  </si>
  <si>
    <t xml:space="preserve">Establish a jail based mental health program for 30 individuals in the Washoe County jail. Establish a jail based mental health program  for 60 individuals in the Clark County detention center. </t>
  </si>
  <si>
    <t>This  funding will allow individuals awaiting inpatient restoration services to receive mental health services in the respective jail that will begin the treatment process.</t>
  </si>
  <si>
    <t>Sub-awards have been executed and awarded to CCDC and Washoe County Jail</t>
  </si>
  <si>
    <t>23HCWSS02</t>
  </si>
  <si>
    <t>Health Care Workforce Scholarships and Staff Support</t>
  </si>
  <si>
    <t>24FRF32341</t>
  </si>
  <si>
    <t>Fund Scholarships to increase the State's health care workforce and provide contract support staff.</t>
  </si>
  <si>
    <t>$4,795,725 for Health Care Workforce Scholarships to include Community Health Workers, Clinical Rotations, Doulas, Medical Assistants, and Training Scholarships. $112,000 for J-1 Visa Scholarships will be administered directly by DPBH. $586,575 for contractual line items will be retained by DPBH.</t>
  </si>
  <si>
    <t xml:space="preserve">Through an RFA process, the ARPA Nevada Health Workforce Pipeline Grant was created to collaborate with local educational, community-based, and non-profit partners to recruit, upskill and strengthen Nevada’s health workforce. $4,795,725 has been awarded with the intention to provide financial educational assistance to individuals interested in obtaining health-related certifications, degrees and/or trainings to obtain or upskill in a health-related career. The following organizations were awarded within each of the components: Component 2: Community Health Workers (CHW)
Healthy Communities Coalition (HCC) - $87,780 and UNR Larson Institute for Health Impact and Equity - $188,347. 
Component 3: Clinical Rotations
UNR School of Medicine - $59,303.
Component 4: Doulas
UNR Larson Institute for Health Impact Equity (please refer to details listed under Component 2) and Birth Collaborative Las Vegas - $39,157. 
Component 5: Medical Assistants 
Nevada Primary Care Association - $776,000. 
Component 6: Training Scholarships
High Sierra AHEC - $352,283, UNR CASAT - $1,302,950, UNLV BeHERE - $752,907, UNR School of Public Health - $1M and  UNR Larson Institute for Health Impact and Equity - $236,999. 
     Awards are currently being finalized for all partners except UNR and UNLV, and should be executed by the end of April. UNR and UNLV are currently navigating options to overcome barriers in being able to allocate funds towards personnel expenses. A meeting on April 5th will take place to discuss a solution so subgrants can be finalized and executed.  Amendment #1 was approved on 3/11/2024 to realign the budget to anticipated program expenditures to include the following:
•	New activity to contract with Public Health Supportive Services (PH-SS) to develop a plan to identify populations who lack access or experience barriers to care, the availability and gaps in services, and conclusions about the causes of barriers to access to care. The service agreement is currently undergoing internal DPBH reviews and should be executed by the end of April.
•	Transfer to BA 3218 Public Health Preparedness Program effective 4/1/2024-12/31/2024 to fund a portion of PCN 0106 Health Resource Analyst II (salary and ancillary costs) to provide technical assistance, application review, materials development, public presentations and outreach and compliance monitoring for the J-1 Visa program.
•	Approximately $389K will support workforce to provide management and oversight of these ARPA funds. A portion of the funds will be used to partner with the National Centers for Disease Control and Prevention to include a Management Analyst 2 and Health Resource Analyst I. The subaward is being developed and should be executed by the end of June for a start date of July 1st. 
•	Website development Phase 2 to build out additional career pipelines for nvhealthforce.org and website maintenance. The division is currently working with the vendor to determine needs and will enter into a service agreement once the scope of work has been finalized. 
</t>
  </si>
  <si>
    <t>22ELYCP01</t>
  </si>
  <si>
    <t>CRG - Ely Co-op Magic Carpet Preschool</t>
  </si>
  <si>
    <t xml:space="preserve">The ARPA award will be sub-awarded to the Ely Co-Op Preschool (aka, Magic Carpet Preschool) to perform all work/services. Magic Carpet Preschool is the only licensed preschool in the area that is not income based and meets a critical need for local families. This funding will facilitate the provision of child care services to up to 48 students ages 2.5 - 6 years, from all ethnic backgrounds, including the Ely Shoshone tribe. </t>
  </si>
  <si>
    <t xml:space="preserve">This request supports the Governor's objective of improving child care across Nevada. The objective is to help the Magic Carpet Preschool, which is situated in a very rural area of Nevada, so the facility can increase enrollment from 35 to their licensed capacity of 48 students. </t>
  </si>
  <si>
    <t>DWSS Child Care and Development Program will monitor the Ely subaward to ensure compliance with a project scope of work to meet the intent of the awarded funds to include evaluation measures which will show children served and associated outcomes.</t>
  </si>
  <si>
    <t>Ely Co-op Magic Carpet Preschool has utilized their full award.</t>
  </si>
  <si>
    <t>Child Care</t>
  </si>
  <si>
    <t>23CHDIF01</t>
  </si>
  <si>
    <t>Childcare Infrastructure Grants</t>
  </si>
  <si>
    <t>22FRF32671</t>
  </si>
  <si>
    <t>Child Care emerged as one of the top priorities for Nevadans during recovery from the public health emergency (PHE) in order to get people back to work. There is only enough capacity to serve approximately 14% of the estimated number of children needing care. Approximately 342,995 of the estimated 390,155 children in Nevada who are 11 years old or younger may be in need of child care. There are only 47,160 seats estimated available today.</t>
  </si>
  <si>
    <t>To assist child care providers with the ability to expand their capacity to serve additional children by expanding existing facilities or building new facilities</t>
  </si>
  <si>
    <t>DWSS is working with the Governor's Finance Office, the Department of Health and Human Services, and an external contractor which specializes in federal construction/capital procurement regulations, enforcement, and associated evaluation of expenditures and activities.</t>
  </si>
  <si>
    <t>Eleven (11) child care providers have received funding to purchase land/building and/or begin construction. The other seven (7) providers are getting appraisals or working with construction/architectural contractors on plans and will invoice us as soon as that work is complete. The Division is on track to spend down this award on time and working closely with the subrecipients.</t>
  </si>
  <si>
    <t>23CHDSB01</t>
  </si>
  <si>
    <t>Childcare Subsidy Grants</t>
  </si>
  <si>
    <t>The proposal is to use this $50 million so all subsidy-eligible households can receive 100% subsidy coverage with the ARPA FRF paying for the required copay portion for each eligible family. Child care subsidy is available for eligible children ages 0-12 years. Funds will be sub-awarded to Nevada's Child Care Resource and Referral agencies currently performing eligibility and subsidy application processing on behalf of the state. The average estimated subsidized cost of child care is $13,931 per year per child for full-time care and that does not include the amount a household is required to pay as a copayment (averaged at $5,066 per year per child). Estimates are based on an average household of four (4) people with an annual income of $72,378. Current average caseload for the subsidy program is 6,480 children.</t>
  </si>
  <si>
    <t>The Division expects this caseload to increase but cannot predict at this time how many more families will apply for subsidy. If the annual caseload does not increase from 6,480 children, $50 million will fund copays for up to 18 months. If the annual caseload increases to 8,000 children (a 23% increase), $50 million will fund copays for up to 14 months, with some funding leftover that could fund copays for some lower-income thresholds for one more month. If the annual caseload increases to 9,500 children (a 47% increase), $50 million will fund copays for up to 12 months.</t>
  </si>
  <si>
    <t>This project is connected to families receiving federal child care subsidy assistance which has an income limit for those families making up to 85% of the state's median income for their household size. This naturally ensures the funds are being used to serve those most impacted by the Pandemic and ongoing economic recovery which is stalled due to the need for more child care.</t>
  </si>
  <si>
    <t xml:space="preserve">Caseload has increased to approximately 12,800 children each month with subsidy coverage.  The Division has surpassed the projected timeline for reimbursement of Family Copayment Contributions in addition to aiding with child care costs.  The Division has is on track to spend down on time. </t>
  </si>
  <si>
    <t>22MEDEX01</t>
  </si>
  <si>
    <t>MEDICAID ELIGIBILITY SYSTEM MOD'S</t>
  </si>
  <si>
    <t>22FRF32281</t>
  </si>
  <si>
    <t>The project includes modifying the current Medicaid renewal process to support ex-parte renewal, also known as, auto renewal, passive renewal or administrative renewal.</t>
  </si>
  <si>
    <t>Done</t>
  </si>
  <si>
    <t>23ACNVM01</t>
  </si>
  <si>
    <t>ACCESS NEVADA MODERNIZATION</t>
  </si>
  <si>
    <t>23FRF32284</t>
  </si>
  <si>
    <r>
      <rPr>
        <sz val="11"/>
        <color rgb="FF000000"/>
        <rFont val="Calibri"/>
        <family val="2"/>
        <scheme val="minor"/>
      </rPr>
      <t>This project provides modernization to the legacy Access Nevada on-premises infrastructure to a cloud-based solution that will result in a single web portal platform for the No Wrong Door (NWD) solution. The NWD solution is envisioned to embrace the “no wrong door” approach by providing the Department of Health and Human Services (DHHS) clientele, across all five (5) divisions, a single web portal to apply for assistance, as well as view case information and self-report demographic and life events changes. The portal, housed within the Division of Welfare and Supportive Services (DWSS), will allow an individual to complete a short pre-screener questionnaire to discover what services may be available, apply for specific programs and automatically route the applicant’s case information to the appropriate DHHS agency office(s) where the appropriate Division program staff will provide eligibility determinations or other appropriate services and supports</t>
    </r>
    <r>
      <rPr>
        <sz val="10"/>
        <color rgb="FF000000"/>
        <rFont val="Arial"/>
        <family val="2"/>
      </rPr>
      <t>.</t>
    </r>
  </si>
  <si>
    <t>Execution of Development phase start 10/23/23-5/17/24. Then moving to SIT testing efforts. Identify Management deployments for Microsoft Azure B2C has taken place for Deloitte to start development activities in the cloud. Guest mode changes to be meet federal guidelines is being discussed in a change request to be reviewed by Change Control Board on 4/3/24. Impacts to schedule will be addressed in this CR to address open enrollment activities and additional funding needs  to address the CR. No Wrong Door Project is in Green and on track.</t>
  </si>
  <si>
    <t>23NOMAD01a</t>
  </si>
  <si>
    <t>NOMADS UPDATE - CONTRACTS</t>
  </si>
  <si>
    <t>23FRF32281</t>
  </si>
  <si>
    <t>NOMADS application currently has many components on the State's mainframe hardware. This project will remove the remaining 25-year-old NOMADS components from the mainframe and place them on DWSS's modern platforms using modern program languages. This modernization will allow DWSS to be more agile and responsive to the critical needs of our customers.</t>
  </si>
  <si>
    <t>Current Phase- SIT- 80% Complete, Timeline 1/8/24-4/12/24 (On track)- Platform normalization and user adoption initiatives with QC, I&amp;R, and Case Workers under development by Learning &amp; Next Milestone. UAT testing begins on 4/8/2024.</t>
  </si>
  <si>
    <t>23YTHHM01</t>
  </si>
  <si>
    <t>YOUTH HOMELESSNESS STUDY</t>
  </si>
  <si>
    <t>23FRF32331</t>
  </si>
  <si>
    <t>The funding request for $500,000 ( $250,000 per year for two years) will cover the cost of researchers, incentives and research tools to conduct a statewide one-time study on youth homelessness which will explicitly include LGBTQ+ youth. The study will be designed to understand the prevalence, characteristics and intervention needs of youth experiencing homelessness, the current system supports and financial structure, and the system gaps that need to be addressed to better serve Nevada’s youth. The need to serve Nevada’s youth experiencing homelessness was highlighted by the pandemic as issues facing these youth were increased and services available were more difficult to access.</t>
  </si>
  <si>
    <t xml:space="preserve">It is anticipated that the entire amount will be expended. The new service agreement (1/1/2024-06/30/2025) was approved at BOE in February. The Homeless Youth Study project is completing key activities timely and in accordance with the scope of work. Currently, the project is on track to be completed by the end of the new service agreement (06/30/2025). The core team, steering committee, study design committee have been established and are meeting on a regular basis. A website was developed and launched. The environmental scan has been conducted and the draft of the environmental scan will be finalized soon. The study design is in development. </t>
  </si>
  <si>
    <t>22CCCWF01</t>
  </si>
  <si>
    <t>Clark County Child Welfare Higher Level of Care</t>
  </si>
  <si>
    <t>22FRF31421</t>
  </si>
  <si>
    <t>Funds six (6) beds in an intermediate care facility for children and youth with autism or intellectual and developmental delays who have behavioral needs such that they cannot be safely cared for in the community.</t>
  </si>
  <si>
    <t>As a result of reduction or elimination of in-home services and other community based services due to the pandemic, many children are now experiencing significant behavioral health issues, which has created an increased need for residential services tailored specifically to this population.</t>
  </si>
  <si>
    <t>Agency will fully expend award by 06/30/24</t>
  </si>
  <si>
    <t>ok</t>
  </si>
  <si>
    <t>22DSWHD01</t>
  </si>
  <si>
    <r>
      <rPr>
        <sz val="11"/>
        <color rgb="FF000000"/>
        <rFont val="Calibri"/>
        <family val="2"/>
        <scheme val="minor"/>
      </rPr>
      <t xml:space="preserve">DCFS - DESERT WILLOW HARDENING - </t>
    </r>
    <r>
      <rPr>
        <b/>
        <sz val="11"/>
        <color rgb="FF000000"/>
        <rFont val="Calibri"/>
        <family val="2"/>
        <scheme val="minor"/>
      </rPr>
      <t xml:space="preserve">Will request an extension, contract award by SPWD includes a projected completion date of 02/18/2025 </t>
    </r>
  </si>
  <si>
    <t>22FRF36462</t>
  </si>
  <si>
    <t>Hardening of one 12-bed unit at the facility to provide a secure space within the facility.  Public Works awarded a contract to Builders United to complete this project, with a projected completion date of February 2025.   SPWD Contract No. 116062</t>
  </si>
  <si>
    <t xml:space="preserve">The hardening of the facility will provide a space within the facility capable of providing secure mental health treatment as these youth are often rejected at privately-operated facilities and can languish in emergency rooms or juvenile detention. </t>
  </si>
  <si>
    <t>Throughout the COVID-19 pandemic the facility has experienced an increase of referrals for youth experiencing mental health needs coupled with highly aggressive behavior.</t>
  </si>
  <si>
    <t> 22DSWHD01a below combined with this project - Notice to Proceed to by the State Public Works Division was issued to selected contractor  Builders United, LLC, per the State Public Works Contract 116062 - $4,087,251</t>
  </si>
  <si>
    <t>22DSWHD01a</t>
  </si>
  <si>
    <t>23FRF36463</t>
  </si>
  <si>
    <t>SEE ABOVE -  ARPA Allocation 22DSWHD01 &amp; 22DSWHD01a combined funding for the same project.</t>
  </si>
  <si>
    <t> 22DSWHD01 above combined with this project - Notice to Proceed to by the State Public Works Division was issued to selected contractor  Builders United, LLC, per the State Public Works Contract 116062 - $4,087,251</t>
  </si>
  <si>
    <t>22MBCRS01a</t>
  </si>
  <si>
    <t>DCFS - CHILDREN'S MENTAL HEALTH MOBILE CRISIS RESPONSE (Surge Capacity) - NNCAS</t>
  </si>
  <si>
    <t>22FRF32811</t>
  </si>
  <si>
    <t xml:space="preserve">Fund mobile crisis expansion due to sustained growth in service utilization, partly with increase in distress, isolation, and hardship related to COVID-19.  </t>
  </si>
  <si>
    <t>Mobile Crisis dispatches clinicians and caseworkers to assess for safety in community settings of family choice and provides short term stabilization to mediate community availability to start long-term therapeutic services.</t>
  </si>
  <si>
    <t>Mobile Crisis screens during assessment for negative impact on family from COVID and the added positions allow for increased response to community and supports proportional increase in demand for services from community families and stakeholders.</t>
  </si>
  <si>
    <t>Allocation Change to De-obligate balance from SFY 2022 award approved by GFO 7-14-23 - 100% Expended - FINALIZED - SEE REVISED APPROVED BUDGET</t>
  </si>
  <si>
    <t>22MBCRS01b</t>
  </si>
  <si>
    <t>SB 461 - CHILDREN'S MENTAL HEALTH MOBILE CRISIS RESPONSE (Surge Capacity) - SNCAS</t>
  </si>
  <si>
    <t>22FRF36461</t>
  </si>
  <si>
    <t> Allocation Change to De-obligate balance from SFY 2022 award approved by GFO 7-14-23 - 100% Expended - FINALIZED - SEE REVISED APPROVED BUDGET</t>
  </si>
  <si>
    <t>Allocation Change to De-obligate balance from SFY 2022 award approved by GFO 7-14-23 - 100% Expended - FINALIZED</t>
  </si>
  <si>
    <t>22MBCRS01c</t>
  </si>
  <si>
    <t>23FRF32811</t>
  </si>
  <si>
    <t>100% Expended</t>
  </si>
  <si>
    <t>100% Expended  - FINALIZED 1/22/24</t>
  </si>
  <si>
    <t>22MBCRS01d</t>
  </si>
  <si>
    <t>DCFS -  CHILDREN'S MENTAL HEALTH MOBILE CRISIS RESPONSE (Surge Capacity) - SNCAS</t>
  </si>
  <si>
    <t>23FRF36461</t>
  </si>
  <si>
    <t>Allocation Change to De-obligate was approved by the GFO ARPA Team on 10/10/23 - 100% Expended - FINALIZED</t>
  </si>
  <si>
    <t>22SFNST01</t>
  </si>
  <si>
    <t>Safe Nest - Temporary Assistance for Domestic Crisis  under the Community Recovery Grant</t>
  </si>
  <si>
    <t>22FRF31452</t>
  </si>
  <si>
    <t>Provide therapy services to children and adult victims.</t>
  </si>
  <si>
    <t>This addition will allow the sub awardee, Safe Nest, to hire contract therapist hours needed to clear the waitlist for victim and children counseling, allowing the provision of an additional 1,600-1,800 counseling sessions in 2022.</t>
  </si>
  <si>
    <t>100% Expended - FINALIZED</t>
  </si>
  <si>
    <t>Adult/children victims of crime</t>
  </si>
  <si>
    <t>22SHDTR01</t>
  </si>
  <si>
    <t>Shade Tree - Community Recovery Grant</t>
  </si>
  <si>
    <t>22FRF31454</t>
  </si>
  <si>
    <t>Launch front line domestic violence crisis response team, provide special dietary needs, and create an infectious diseases preparedness plan.</t>
  </si>
  <si>
    <t xml:space="preserve">During the two years of the COVID-19 pandemic, The Shade Tree continued to provide emergency shelter and vital resources to Southern Nevada. We worked extremely hard to make necessary COVID-19 safety precautions, isolation units, provided testing and vaccinations all while employing staff to provide expert and professional victims’ resources to domestic violence victims, human trafficking victims and those experiencing homelessness. During this time, we saw a rise in domestic violence rates and partnered with LVMPD and partner organizations to address this increase. </t>
  </si>
  <si>
    <t>As our state and southern Nevada community recover from the pandemic, we have planned and propose three strategies at The Shade Tree 1) Job Creation 2) Frontline Crisis Response Team 3) COVID-19 (and other infectious diseases) Preparedness Plan.</t>
  </si>
  <si>
    <t xml:space="preserve">Agency requesting extension through 12/31/24 to fully expend award. Extension request pending. </t>
  </si>
  <si>
    <t>22SONSM01</t>
  </si>
  <si>
    <t>Special Olympics Strong Minds - Community Recovery Grant</t>
  </si>
  <si>
    <t>22FRF31453</t>
  </si>
  <si>
    <t>For students to participate in the  "Strong Mind" program, an interactive learning activity focused on developing adaptive coping skills to prevent self-harm.</t>
  </si>
  <si>
    <t xml:space="preserve">The COVID-19 pandemic has been shown to have had negative impacts on the mental health of students in Nevada. SONV intends to support the state in addressing the critical mental health issues. </t>
  </si>
  <si>
    <t xml:space="preserve">Interactive learning activity focused on developing adaptive coping skills. </t>
  </si>
  <si>
    <t>Agency requesting extension to 6/30/2025. Agency encountered delays in getting the part-time/intern support but have identified two candidates and have travel planned for a couple of Northern NV events in the next couple of months</t>
  </si>
  <si>
    <t>22VOCSP01</t>
  </si>
  <si>
    <t>VICTIMS OF CRIME SERVICE PROVIDERS</t>
  </si>
  <si>
    <t>22FRF31451</t>
  </si>
  <si>
    <t xml:space="preserve">Sub-award to Victims of Crime Service Providers to provide level funding to Victim of Crime Act (VOCA) Assistance grant subrecipients.  </t>
  </si>
  <si>
    <t xml:space="preserve">VOCA grant funding has decreased significantly over the last three years.  This funding will assist Nevada to maintain victim services across the state. </t>
  </si>
  <si>
    <t xml:space="preserve">Continue to provide support to victims of crime in Nevada. </t>
  </si>
  <si>
    <t>On target to fully expend the award by 12/31/24</t>
  </si>
  <si>
    <t>Victims of crime</t>
  </si>
  <si>
    <t>22VOCVP01</t>
  </si>
  <si>
    <t>VICTIMS OF CRIME VICTIMS PAYMENTS</t>
  </si>
  <si>
    <t>22FRF48951</t>
  </si>
  <si>
    <t xml:space="preserve">Sub-awards to Victims of Crime Program to provide level funding to victims of crime.  </t>
  </si>
  <si>
    <t>VOCA grant funding has decreased significantly over the last three years. Continue to provide support to victims of crime in Nevada.</t>
  </si>
  <si>
    <t>23CAPWC01</t>
  </si>
  <si>
    <t>Child Assault Prevention of Washoe County - Elementary Child Abuse Awareness Workshop - Community Recovery Grant</t>
  </si>
  <si>
    <t>23FRF31452</t>
  </si>
  <si>
    <t xml:space="preserve">Expansion of the child self-protection workshops into Elko and Mineral County schools. </t>
  </si>
  <si>
    <t>The workshop teaches children how to recognize and get help for abusive situations they may encounter with bullies, strangers, internet predators, social media, and issues with safe/unsafe/ secret touching.</t>
  </si>
  <si>
    <t>CPS has reported an increase in reported abuse by 20% since pre-pandemic and expect to see this increase significantly over the next few years.</t>
  </si>
  <si>
    <t xml:space="preserve"> On target to fully expend the award by 09/30/2025</t>
  </si>
  <si>
    <t>23CBYFS01</t>
  </si>
  <si>
    <t>Community Based, Youth Focused Beh. Health Services</t>
  </si>
  <si>
    <t>23FR314520</t>
  </si>
  <si>
    <t>Sub-grants to mental health providers to provide social emotional learning and counselling services statewide.</t>
  </si>
  <si>
    <t>Strengthen the foundation of prevention services for Nevada’s youth and will increase access to behavioral health care by building out service delivery mechanisms in places where children and families go every day.</t>
  </si>
  <si>
    <t>The current behavioral/mental health workforce shortage crisis exacerbates the potential negative outcomes of a behavioral health need or crisis. This includes negative economic consequences,
such as increased spending on behavioral health care, expensive 24-hour care interventions, costs of emergency department care, increased use of the child welfare and juvenile justice systems.</t>
  </si>
  <si>
    <t>23CFPSP01</t>
  </si>
  <si>
    <t>Certified Family Peer Support Provider/Supervisor Workforce</t>
  </si>
  <si>
    <t>3145, 3146-FY24</t>
  </si>
  <si>
    <t>23FR314514</t>
  </si>
  <si>
    <t>Sub-grant Nevada PEP to develop a training and certification process in Nevada for Family Peer Support Providers to increase the professional workforce by advancing core competencies.</t>
  </si>
  <si>
    <t xml:space="preserve">A sustainable model will include: an application and family run organization enrollment process, credentialing manual; standardized training curriculum that incorporates nationally recognized core competencies, skill sets and technical assistance. </t>
  </si>
  <si>
    <t>There is a critical need to develop an efficient training and certification program unique to Nevada to increase the certified family peer support provider and supervisor workforce.</t>
  </si>
  <si>
    <t>Agency is requesting an extension thru 06/30/25. Extension request pending with GFO</t>
  </si>
  <si>
    <t>23CHINA01</t>
  </si>
  <si>
    <t>China Springs Youth Camp - System of Care Services</t>
  </si>
  <si>
    <t>23FRF31471</t>
  </si>
  <si>
    <t>Services to youth 12-18 and their families in the sixteen counties serviced by the Camp (all Counties except Clark) with substance use and mental health issues to reduce recidivism into the juvenile justice system. Services include teaching of cognitive and problem-solving skills, education and employment skills, group skills, provision of medication monitoring, provision licensed mental health providers to assist in assessments, screenings, and case planning.</t>
  </si>
  <si>
    <t xml:space="preserve">Services to youth 12-18 and their families in the sixteen counties serviced by the Camp (all Counties except Clark) with substance use and mental health issues to reduce recidivism into the juvenile justice system. </t>
  </si>
  <si>
    <t>Services include teaching of cognitive and problem-solving skills, education and employment skills, group skills, provision of medication monitoring, provision licensed mental health providers to assist in assessments, screenings, and case planning.</t>
  </si>
  <si>
    <t xml:space="preserve">Agency will fully expend the award by 06/30/2025. </t>
  </si>
  <si>
    <t>23CLKCW01</t>
  </si>
  <si>
    <t>Clark County Child Welfare - May need to request an extension</t>
  </si>
  <si>
    <t>23FR314510</t>
  </si>
  <si>
    <t>Clark County Clinical Division with a service array designed to meet youth behavioral, mental, health, intellectual, and developmental needs. This will include community-based assessments and treatment options to promote healthy development, preserve the family unit, continue engagement in education, and maintain the highest levels of funding.</t>
  </si>
  <si>
    <t xml:space="preserve">Clark County Clinical Division with a service array designed to meet youth behavioral, mental, health, intellectual, and developmental needs. </t>
  </si>
  <si>
    <t xml:space="preserve">Extension is needed through 06/30/2025 to fully expend their award. Per CCDFS, The costs we spent so far are for a few months of CSEC beds, and a couple months for the ICF prior to their Medicaid Provider approval (that exceeded the 001 award), and some ongoing costs for the ICF that are not Medicaid allowable. CCDFS Admin would like to use this funding to create a Clinical Division within the county and pay for positions for May 2024 to June 2025. </t>
  </si>
  <si>
    <t>23CSHWP01</t>
  </si>
  <si>
    <t>COMMUNITY SCHOOL HEALTH AND WELLNESS PILOT PROGRAM</t>
  </si>
  <si>
    <t>23FR314515</t>
  </si>
  <si>
    <t>To establish a health and wellness-focused  pilot community schools model on four campuses.</t>
  </si>
  <si>
    <t>Identify (a) effective tiered intensification processes needed to develop health and wellness activities on a school campus and (b) effective interventions and programs to address children and family health and well-being variables.</t>
  </si>
  <si>
    <t>Provide full-time coordination of community schools activities on the school campuses, staff to implement out-of-school and integrated student support programs to address the health and wellness outcomes of children and families.</t>
  </si>
  <si>
    <t xml:space="preserve">Extension is needed through 06/30/2025 to fully expend their award. </t>
  </si>
  <si>
    <t>23DAYTP01a</t>
  </si>
  <si>
    <t xml:space="preserve">Day Treatment Program - FY23 -  (PCN 2030-2041- 12 FTE &amp; associated costs).  </t>
  </si>
  <si>
    <t>23FRF32814</t>
  </si>
  <si>
    <t>Day Treatment program for children 3-6 years old who are experiencing challenging behaviors,  without any options for the treatment of the child's individualized needs in existing community childcare/early learning programs.   Northern Nevada. FY 23</t>
  </si>
  <si>
    <t>This program will provide EC Day Treatment services regardless of ability to pay and insured status as this EC  Day Treatment is unique and offers an unduplicated community-based program of treatment for children 3-6 years.</t>
  </si>
  <si>
    <t>This program will provide EC Day Treatment services regardless of ability to pay and insured status as this EC Day Treatment is unique and offers an unduplicated community-based program of treatment for children 3-6 years.</t>
  </si>
  <si>
    <t>$255,308 de-obligated from SFY 2023 award</t>
  </si>
  <si>
    <t>100% expended and bal de-obligated</t>
  </si>
  <si>
    <t>23DAYTP01b</t>
  </si>
  <si>
    <t>Day Treatment Program - FY24 - (PCN 2030-2041 - 12 FTE, associated cost &amp; playground equipment). Program funded with GF &amp; Medicaid Reimb starting with SFY 2025</t>
  </si>
  <si>
    <t>L01</t>
  </si>
  <si>
    <t>Day Treatment program for children 3-6 years old who are experiencing challenging behaviors,  without any options for the treatment of the child's individualized needs in existing community childcare/early learning programs.   Northern Nevada. FY 24</t>
  </si>
  <si>
    <t>Work Program 24FRF32811 bal fwd of $325,000 for playground equipment; and 24FRF32814 de-obligated &lt;$733,715&gt; projected salary savings for SFY 2024.  The division is having a difficult time recruiting the state positions for the Day Treatment Program</t>
  </si>
  <si>
    <t>23EDYHS01</t>
  </si>
  <si>
    <t>DCFS - Eddy House - Community Recovering Grant</t>
  </si>
  <si>
    <t>23FRF31453</t>
  </si>
  <si>
    <t xml:space="preserve">Eddy House will expand programs which will intervene and break the cycle of homelessness and poverty for these youth. Effective intervention and targeted services can prevent homeless youth from becoming chronically homeless adults. </t>
  </si>
  <si>
    <t>Eddy House proposes a Femme, Trans, Women, &amp; Non-Binary Transitional Living Home (FTWTL Home) for approximately six to ten individuals for stays of up to two years to empower women and other vulnerable individuals to achieve independence through a supported residential program</t>
  </si>
  <si>
    <t>The global pandemic amplified the already poor graduation rates, low employment rates, high acuity of mental health needs, high substance abuse, and widespread abuse our Transitional Aged Youth face every day.</t>
  </si>
  <si>
    <t>On target to fully expend the award by 9/30/25</t>
  </si>
  <si>
    <t>23EMGCS02</t>
  </si>
  <si>
    <r>
      <t>EMERGENCY FUNDING FOR CHILD AND FAMILY SERVICES -</t>
    </r>
    <r>
      <rPr>
        <b/>
        <sz val="11"/>
        <color theme="1"/>
        <rFont val="Calibri"/>
        <family val="2"/>
        <scheme val="minor"/>
      </rPr>
      <t xml:space="preserve">  Will request an extension thru 12/31/26 for Magellan Healthcare Contract</t>
    </r>
  </si>
  <si>
    <t>23FR314521</t>
  </si>
  <si>
    <t>Crisis triage, residential treatment, and inpatient care services, and other currently non-billable services to youth  to ensure medically necessary treatment can be provided to those youth who continue to experience behavioral health crisis.</t>
  </si>
  <si>
    <t xml:space="preserve">Alleviate the urgent need for youth mental health services in Nevada resulting from COVID-19. As reported by the CDC, youth experiencing mental health issues may struggle with school and grades, decision making, and their health. </t>
  </si>
  <si>
    <t xml:space="preserve">Funding has been obligated to 5 different projects. Contracts are in the process of being amended to add additional funding for acute psychiatric hospitalization care. </t>
  </si>
  <si>
    <t>Will request an extension thru 12/31/26 for Magellan Contract</t>
  </si>
  <si>
    <t>23EMPLR01</t>
  </si>
  <si>
    <r>
      <t xml:space="preserve">DCFS - Emergency and Planned Respite -  </t>
    </r>
    <r>
      <rPr>
        <b/>
        <sz val="11"/>
        <color theme="1"/>
        <rFont val="Calibri"/>
        <family val="2"/>
        <scheme val="minor"/>
      </rPr>
      <t>Will request an extension thru 12/31/26 for Magellan Healthcare Contract</t>
    </r>
  </si>
  <si>
    <t>23FRF31457 plus L01 SFY 24</t>
  </si>
  <si>
    <t xml:space="preserve">Respite care service and support to Nevada families. Respite will allow overstretched and stressed caregivers to take a break from caring for youth with high intensity needs. </t>
  </si>
  <si>
    <t xml:space="preserve">Contract with Magellan has been fully implemented. Services went live on 02/01/2024. Magellan and DCFS staff are actively working on outreach and referrals. </t>
  </si>
  <si>
    <t>23FTFPS01</t>
  </si>
  <si>
    <t>DCFS - Family to Family Peer Support</t>
  </si>
  <si>
    <t>23FRF31456 plus L01 SFY 24</t>
  </si>
  <si>
    <t>The Family Peer Support model provides intentional support with specific focus on the parent/primary caregiver of the child. Services are designed to improve the family's capacity to care for or resolve the child/youth's emotional or behavioral needs, by providing a unique set of services that includes emotional, informational, instruction, and advocacy support.</t>
  </si>
  <si>
    <t>Services are designed to improve the family's capacity to care for or resolve the child/youth's emotional or behavioral needs, by providing a unique set of services that includes emotional, informational, instruction, and advocacy support.</t>
  </si>
  <si>
    <t xml:space="preserve"> $8.0 million for the development phase, hardware, software, and licensing. DCFS is requesting a solicitation exemption and going sole source with an existing State contracted vendor (Deloitte) that has implemented child welfare systems for numerous other states on several different vendor solutions and is not participating in the planning phases of the project. The solution will be cloud based and DCFS will maintain the software licenses. Maintaining the licenses provides the greatest flexibility in operations management options. </t>
  </si>
  <si>
    <t>23IFIHS01</t>
  </si>
  <si>
    <r>
      <t xml:space="preserve">DCFS - Intensive Family In Home Services - </t>
    </r>
    <r>
      <rPr>
        <b/>
        <sz val="11"/>
        <color theme="1"/>
        <rFont val="Calibri"/>
        <family val="2"/>
        <scheme val="minor"/>
      </rPr>
      <t>Will request an extension thru 12/31/26 for</t>
    </r>
    <r>
      <rPr>
        <sz val="11"/>
        <color theme="1"/>
        <rFont val="Calibri"/>
        <family val="2"/>
        <scheme val="minor"/>
      </rPr>
      <t xml:space="preserve"> </t>
    </r>
    <r>
      <rPr>
        <b/>
        <sz val="11"/>
        <color theme="1"/>
        <rFont val="Calibri"/>
        <family val="2"/>
        <scheme val="minor"/>
      </rPr>
      <t>Magellan Healthcare Contract</t>
    </r>
  </si>
  <si>
    <t>23FRF31455 plus L01 SFY 24</t>
  </si>
  <si>
    <t>Intensive in-home programs are a highly intensive and specialized community-based option in a full array of services for youth with serious emotional disturbance. Multiple treatment elements are integrated by a team into a single coordinated service.</t>
  </si>
  <si>
    <t>23INLVY01</t>
  </si>
  <si>
    <t>INDEPENDENT LIVING YOUTH</t>
  </si>
  <si>
    <t>23FR314513</t>
  </si>
  <si>
    <t>To continue supplemental payments for Independent Living Youth through December 31, 2023 via subawards. Previously supported by Chafee Division X funds</t>
  </si>
  <si>
    <t xml:space="preserve">Youth with previous foster care experience to help mitigate the negative financial and socioeconomic impact caused by the Pandemic. </t>
  </si>
  <si>
    <t>Supplemental payments to mitigate the risk for homelessness, unemployment, adversely educationally impacted, with significant negative mental health impacts.</t>
  </si>
  <si>
    <t>23LADTR01a</t>
  </si>
  <si>
    <t>DCFS - LATENCY AGE DAY TREATMENT - FY 23 (PCN 2050-2057 - 8 FTE &amp; associated costs).</t>
  </si>
  <si>
    <t>23FRF36467</t>
  </si>
  <si>
    <t xml:space="preserve">To create a Latency Age Day Treatment program that will provide mental health services to youths 7-11 years old with determined Severe Emotional Disturbance </t>
  </si>
  <si>
    <t xml:space="preserve">Families and caregivers will benefit from comprehensive and coordinated mental health services to include child/family psychotherapy, targeted case management, psychiatric services, assessment and referrals. </t>
  </si>
  <si>
    <t>$492,593.24 de-obligated from SFY 2023 award</t>
  </si>
  <si>
    <t>$492,593 to be deobligated is based on FY 23 allocation in the amount of $544,022 less FY 23 actuals ($12,692) and less bal fwd of unspent authority for equipment of $38,737 (wp 24FRF36463)</t>
  </si>
  <si>
    <t>23LADTR01b</t>
  </si>
  <si>
    <t>DCFS - LATENCY AGE DAY TREATMENT - FY 24 (PCN 2050-2057 - 8 FTE &amp; associated cost). Program funded with GF &amp; Medicaid Reimb starting with SFY 2025</t>
  </si>
  <si>
    <t>L01 SFY 24</t>
  </si>
  <si>
    <t>Work Program 24FRF36463 bal fwd of $38,737 for equipment; and 24FRF36465 de-obligated &lt;$236,717&gt; projected salary savings for SFY 2024.  The division is having a difficult time recruiting the state positions for the Latency Day Treatment Program</t>
  </si>
  <si>
    <t>$238,801 projected deobligation for SFY 24 due to vacancies/projected salary savings</t>
  </si>
  <si>
    <t>23LVSRC01</t>
  </si>
  <si>
    <t>VEGAS STRONG RESILIENCY CENTER</t>
  </si>
  <si>
    <t>23FR314522</t>
  </si>
  <si>
    <t>A capital improvement project to provide a one stop shop for victims to receive wrap around support provided by Legal Aid Center of Southern Nevada.</t>
  </si>
  <si>
    <t>Provide capital improvements and temporary contract staff and associated costs for the Vegas Strong Resiliency Center.</t>
  </si>
  <si>
    <t xml:space="preserve"> Conceptual design is complete. 11/1/23 Architecture documents signed, in the process of securing a CMAR, after which bids will be organized, selected and submitted. Anticipated demolition scheduled for 01/2024.</t>
  </si>
  <si>
    <t>$401,607 projected deobligation is based on the budgeted amount for oversight of $522,777 minus projected need of $121,170 for a contract/temp employee to provide oversight.</t>
  </si>
  <si>
    <t>23MBCCC01</t>
  </si>
  <si>
    <t>DCFS - Mobile Crisis Response Team - Clark County School District - funding for both SFY 23 ($1,208,534) &amp; 24 ($1,487,527 L01) for PCN 2150-2162 - 13 FTE &amp; associated cost. Program funded with GF &amp; Medicaid Reimb starting with SFY 2025</t>
  </si>
  <si>
    <t>23FRF36466 plus L01 SFY 24</t>
  </si>
  <si>
    <t>Fund mobile crisis expansion due to sustained growth in service utilization, partly with increase in distress, isolation, and hardship related to COVID-19.  These staff would target students in Clark County School District.</t>
  </si>
  <si>
    <t>$1,088,907 was de-obligated from the SFY 2023 allocation and Work Program 24FRF36462 bal fwd of $52,166 for equipment; and 24FRF36465 de-obligated &lt;$362,085, but should be &lt;$355,860 - GFO will correct next week&gt; projected salary savings for SFY 2024.  The division is having a difficult time recruiting the state positions for the Mobile Crisis Response Team for Clark County School District</t>
  </si>
  <si>
    <t>23MBCWC01</t>
  </si>
  <si>
    <t>DCFS - Mobile Crisis Response Team - Washoe County School District - funding for both SFY 23 ($361,982) &amp; 24 ($446,313) - PCN 2150-2153 - 4 FTE &amp; associated cost. Program funded with GF &amp; Medicaid Reimb starting with SFY 2025</t>
  </si>
  <si>
    <t>23FRF32813 plus L01 SFY 24</t>
  </si>
  <si>
    <t>Fund mobile crisis expansion due to sustained growth in service utilization, partly with increase in distress, isolation, and hardship related to COVID-19.  These staff would target students in Washoe County School District.</t>
  </si>
  <si>
    <t>$336,135 was de-obligated from the SFY 2023 allocation and Work Program 24FRF32815 de-obligated &lt;$245,864&gt; projected salary savings for SFY 2024.  The division is having a difficult time recruiting the state positions for the Mobile Crisis Response Team for Washoe County School District</t>
  </si>
  <si>
    <t>23MYAVT02</t>
  </si>
  <si>
    <t>DCFS - myAVATAR</t>
  </si>
  <si>
    <t>23FRF31431</t>
  </si>
  <si>
    <t>Upgrade to myAvatar, an electronic health record solution to improve efficiency in operations.</t>
  </si>
  <si>
    <t>Upgrade the Netsmart myAvatar to the NX platform to maintain security compliance and meet accreditation for the system utilized by our clinicians for reporting treatment and medications for the clients we serve.</t>
  </si>
  <si>
    <t>Allocation Change to De-obligate $48,000 was approved by the GFO ARPA Team  - 100% Expended - FINALIZED</t>
  </si>
  <si>
    <t>23NNPSI01</t>
  </si>
  <si>
    <t>DCFS - PUBLIC SERVICE INTERNS - Northern Nevada -  funding for both SFY 23 ($186,468) &amp; 24 ($241,020 L01 per LCB ARPA Spreadsheet Dec 2023 -line 212 ) for PCN 2021- 2026 - 6 - 0.50 FTE positions &amp; associated cost. Program funded with GF &amp; Medicaid Reimb starting with SFY 2025</t>
  </si>
  <si>
    <t>23FRF32812 plus L01 SFY 24</t>
  </si>
  <si>
    <t>To incentivize students to enter state service and address workforce shortage</t>
  </si>
  <si>
    <t>These positions would enable the agency to have an internal pool of candidates for clinician positions.</t>
  </si>
  <si>
    <t>Recruiting difficulties that began with COVID-19 would be reduced.</t>
  </si>
  <si>
    <t>$184,589 was de-obligated due to savings from the SFY 2023 allocation and Work Program 24FRF32813 de-obligated &lt;$160,586&gt; projected salary savings for SFY 2024.  The division is having a difficult time recruiting. Interns</t>
  </si>
  <si>
    <t>Amount to deobligate is based on FY 23 allocation in the amount of $186,468  less FY 23 actuals ($1,879) = $184,589 for SFY 23 plus projected salary savings for SFY 24 of $162,013</t>
  </si>
  <si>
    <t>23NVPEP01</t>
  </si>
  <si>
    <t>Nevada PEP - Community Recovery Grant</t>
  </si>
  <si>
    <t>23FRF31451</t>
  </si>
  <si>
    <t>This program will focus on outreach to make families of children with disabilities aware of the services that are out there to serve their child. Nevada PEP will reach out to families and let them know how to seek services, how to communicate with the child's school or therapist about regressions or changes to be made, and will attend meetings with the family, and offer them support and confidence.</t>
  </si>
  <si>
    <t>Children with disabilities have fallen behind their same age peers overall and have regressed in mental health, reading, writing, and speech since COVID.</t>
  </si>
  <si>
    <t>On target to fully expend contract by 09/30/2024.</t>
  </si>
  <si>
    <t>23NWFEO01</t>
  </si>
  <si>
    <t>Nursing Workforce Educational Opportunity</t>
  </si>
  <si>
    <t>23FR314517</t>
  </si>
  <si>
    <t>Develop and enhance the nursing workforce to address unprecedented medical workforce shortages through providing scholarships to eligible Nevada Registered Nurses to enter a nationally accredited APRN program.</t>
  </si>
  <si>
    <t>Nevada is experiencing unprecedented medical workforce shortages in medicine, nursing, and behavioral health. 1.9 million Nevadans reside in a primary care Health Professional Shortage Area (HPSA) or 67.3% of the state's
population.</t>
  </si>
  <si>
    <t xml:space="preserve">UNR is on target to fully expend by 12/31/2025. UNR will be contracting with another entity starting 01/01/2025. Projections based on spending plan submitted by UNR. Scholarships are awarded by semester. </t>
  </si>
  <si>
    <t>23OASIS01</t>
  </si>
  <si>
    <t>DCFS - Oasis Staffing</t>
  </si>
  <si>
    <t>23FRF36464</t>
  </si>
  <si>
    <t>This would fund the temporary staffing necessary to fully operate two unlocked residential treatment homes on the West Charleston campus.</t>
  </si>
  <si>
    <t>The funding would support the temporary staffing needs of the Oasis program. This program provides critical residential services for the community.</t>
  </si>
  <si>
    <t xml:space="preserve">The Oasis program conducts an assessment prior to admissions to ensure that the clients meet the eligibility requirements for the program. </t>
  </si>
  <si>
    <t>Project 100% complete - bal of $363.41 to be deobligated</t>
  </si>
  <si>
    <t>23QRTPC01</t>
  </si>
  <si>
    <r>
      <rPr>
        <sz val="11"/>
        <color rgb="FF000000"/>
        <rFont val="Calibri"/>
        <family val="2"/>
        <scheme val="minor"/>
      </rPr>
      <t xml:space="preserve">Qualified Residential Treatment Program Clark Co - </t>
    </r>
    <r>
      <rPr>
        <b/>
        <sz val="11"/>
        <color rgb="FF000000"/>
        <rFont val="Calibri"/>
        <family val="2"/>
        <scheme val="minor"/>
      </rPr>
      <t xml:space="preserve">May need to request a second extension </t>
    </r>
  </si>
  <si>
    <t>23FR314512</t>
  </si>
  <si>
    <t>To support a 12 bed pilot program that meets Qualified Residential Treatment Program requirements.</t>
  </si>
  <si>
    <t>The goal of the programming is to ensure children and youth are not languishing in emergency shelters, detention, or hospitals when they need a community based level of foster care.</t>
  </si>
  <si>
    <t>Creating the new level of care for children and youth in foster care will provide an opportunity for children and youth to receive an appropriate level of mental health care</t>
  </si>
  <si>
    <t xml:space="preserve">Agency is requesting an extension to 09/30/2024 to fully expend the funding. Per CCDFS, they are in the process of finalizing a contract with Apple Grove for 6 more beds to ensure the QRTP daily rate is consistent.  </t>
  </si>
  <si>
    <t>23RWECC01</t>
  </si>
  <si>
    <t>Refuge for Women Emergency Crisis Care - Community Recovery Grant</t>
  </si>
  <si>
    <t>Provide a safe shelter, trauma informed care, and a full continuum of care to victims of sex-trafficking and those looking to leave the dark sex-industry.</t>
  </si>
  <si>
    <t>Continue to provide support to victims of crime in Nevada</t>
  </si>
  <si>
    <t xml:space="preserve">Agency is requesting an extension to 12/31/2024 to fully expend the funding. Extension request is pending </t>
  </si>
  <si>
    <t>23SNPSI01</t>
  </si>
  <si>
    <t>DCFS - Public Service Interns - Southern Nevada -  funding for both SFY 23 ($139,886) &amp; 24 ($160,680 L01) for PCN 2021-2024 - 13 FTE &amp; associated cost. Program funded with GF &amp; Medicaid Reimb starting with SFY 2025</t>
  </si>
  <si>
    <t>23FRF36465 plus L01 SFY 24</t>
  </si>
  <si>
    <t>The use of Public Service Interns throughout the State of Nevada would provide a relatively low-cost method of incentivizing students to enter the State of Nevada system as a service provider by offering clinical training opportunities.</t>
  </si>
  <si>
    <t>$133,925 was de-obligated due to savings from the SFY 2023 allocation and Work Program 24FRF36464 de-obligated &lt;$104,443&gt; projected salary savings for SFY 2024.  The division is having a difficult time recruiting. Interns</t>
  </si>
  <si>
    <t>Amount to deobligate is based on FY 23 allocation in the amount of $139,886  less FY 23 actuals ($5,961) = $133,925 for SFY 23 plus projected salary savings for SFY 24 of $105,394</t>
  </si>
  <si>
    <t>23SPFCC01</t>
  </si>
  <si>
    <t xml:space="preserve">Clark County SFC Rate increase - Retention of foster care providers through a temporary rate increase </t>
  </si>
  <si>
    <t>23FRF31422</t>
  </si>
  <si>
    <t>Retention of foster care providers through a temporary rate increase</t>
  </si>
  <si>
    <t xml:space="preserve">Retention of foster care providers through a temporary rate increase. </t>
  </si>
  <si>
    <t>The balance was de-obligated via an allocation change form 10/10/23  - 100% Expended - FINALIZED</t>
  </si>
  <si>
    <t>23SPFWC01</t>
  </si>
  <si>
    <t>Washoe County SFC Rate increase -Retention of foster care providers through a temporary rate increase</t>
  </si>
  <si>
    <t>23FRF31411</t>
  </si>
  <si>
    <t>23SRPRN01</t>
  </si>
  <si>
    <r>
      <rPr>
        <sz val="11"/>
        <color rgb="FF000000"/>
        <rFont val="Calibri"/>
        <family val="2"/>
        <scheme val="minor"/>
      </rPr>
      <t xml:space="preserve">Study to review Reimbursement Parity APRN - </t>
    </r>
    <r>
      <rPr>
        <b/>
        <sz val="11"/>
        <color rgb="FF000000"/>
        <rFont val="Calibri"/>
        <family val="2"/>
        <scheme val="minor"/>
      </rPr>
      <t>100% of funding returned - study was not completed.</t>
    </r>
  </si>
  <si>
    <t>23FR314516</t>
  </si>
  <si>
    <t>To conduct a study to review the impact of reimbursement parity for services provided by Advanced Practice Registered Nurses.</t>
  </si>
  <si>
    <t>A systems approach for review will be utilized considering cost savings of using APRNs, impact on workforce development and retention if reimbursement parity exists.</t>
  </si>
  <si>
    <t>Allocation Change to Deobligate 100% approved by GFO 7-14-23 Funding not needed</t>
  </si>
  <si>
    <t>23SUPST01a</t>
  </si>
  <si>
    <r>
      <t xml:space="preserve">DCFS -ARPA Oversight -  BA 3145 (8 FTE - PCN 526-533); and Children's Behavioral Health Authority - BA 3146 (8 FTE - PCN 155, 156, 158, 159, 161, 162, 521 &amp;525) SFY 23 - </t>
    </r>
    <r>
      <rPr>
        <b/>
        <sz val="11"/>
        <color theme="1"/>
        <rFont val="Calibri"/>
        <family val="2"/>
        <scheme val="minor"/>
      </rPr>
      <t>Will request an extension and  to use savings to extend oversight staff through various end dated through 12/31/26; and the 8 program positions to end on 06/30/25  L01 eliminated all 16 positions as of 06/30/24.</t>
    </r>
  </si>
  <si>
    <t>3145 &amp; 3146</t>
  </si>
  <si>
    <t>23FRF31458</t>
  </si>
  <si>
    <t>Sixteen positions,  associated equipment, and operating expenses.   8 positions support the oversight of the ARPA allocations awarded to DCFS and 8 positions are assigned to the Children’s Behavioral Health Authority program.</t>
  </si>
  <si>
    <t xml:space="preserve">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t>
  </si>
  <si>
    <t>Behavioral health workforce; to expand evidence based children's mental and behavioral health for government agencies and community providers</t>
  </si>
  <si>
    <t>The division is in the process of  revising  work programs for SFY 25 (25FRF31452 &amp; 25FRF31461 for both BA 3145 and BA 3146 to fund program position through 6/30/25 instead of 12/31/24 based on changes in the final ruling from the US Treasury.  The Division is projecting  $170,000 of the unspent SFY 2023 balance will be deobligated.</t>
  </si>
  <si>
    <t>23SUPST01b</t>
  </si>
  <si>
    <r>
      <t xml:space="preserve">DCFS -ARPA Oversight -  BA 3145 (8 FTE - PCN 526-533); and Children's Behavioral Health Authority - BA 3146 (8 FTE - PCN 155, 156, 158, 159, 161, 162, 521 &amp;525) SFY 24. </t>
    </r>
    <r>
      <rPr>
        <b/>
        <sz val="11"/>
        <color theme="1"/>
        <rFont val="Calibri"/>
        <family val="2"/>
        <scheme val="minor"/>
      </rPr>
      <t xml:space="preserve"> Will request an extension and  to use savings to extend oversight staff through various end dated through 12/31/26; and the 8 program positions to end on 6/30/24.  L01 eliminated all 16 positions as of 06/30/24.</t>
    </r>
  </si>
  <si>
    <t>Sixteen positions,  associated equipment, and operating expenses.   Eight positions support the oversight of the ARPA allocations awarded to DCFS and 8 positions are assigned to the Children’s Behavioral Health Authority program</t>
  </si>
  <si>
    <t>23UNBSS01</t>
  </si>
  <si>
    <t xml:space="preserve"> Unified Billing Support Software</t>
  </si>
  <si>
    <t>23FRF31459</t>
  </si>
  <si>
    <t>Contract for a software platform that allows for clinical documentation, tracking, and billing of mental health services in Nevada Schools.</t>
  </si>
  <si>
    <t>Funding will be used as seed dollars to implement a statewide system that the districts would be able to opt in to bill for services outside of the IEP.</t>
  </si>
  <si>
    <t>Integrate across systems to establish core student identity, access management, and bidirectional information exchange. Leverage and further develop the Statewide Behavioral Health Referral Use Case</t>
  </si>
  <si>
    <t xml:space="preserve">Funding has been sub-awarded to Clark County School District. Project is up and running and invoices are pending. </t>
  </si>
  <si>
    <t>23UNITY01</t>
  </si>
  <si>
    <t>Unified Nevada Information  Technology  for Youth (UNITY) Replacement</t>
  </si>
  <si>
    <t>23FRF31432</t>
  </si>
  <si>
    <t>To contract the replacement of the Unified Nevada Information Technology for Youth (UNITY) system.</t>
  </si>
  <si>
    <t>Funds to replace the UNITY system which is Nevada's federally required electronic child welfare case management tool and holds the official case records for all children and families served by child welfare agencies
in Nevada.</t>
  </si>
  <si>
    <t xml:space="preserve">Contract for the Needs Assessment is pending April BOE. There are still two pending UNITY contracts (Project and Organizational Management and Implementation)  that are still pending. </t>
  </si>
  <si>
    <t>23WINIC01</t>
  </si>
  <si>
    <r>
      <t xml:space="preserve">DCFS - Wraparound Authority/intensive Care Coordination - FY 23 Allocation - $7,314,984 plus SFY 24 L01 - $7,335,048.  </t>
    </r>
    <r>
      <rPr>
        <b/>
        <sz val="11"/>
        <color theme="1"/>
        <rFont val="Calibri"/>
        <family val="2"/>
        <scheme val="minor"/>
      </rPr>
      <t>Will request an extension thru 12/31/26 for Magellan Healthcare Contract</t>
    </r>
  </si>
  <si>
    <t>23FR31454 plus L01 SFY 24</t>
  </si>
  <si>
    <t xml:space="preserve">Provide intensive care coordination for a subset of youth who would benefit from the highest level of intensive care coordination that is beyond the scope of services the WIN model is designed to provide. </t>
  </si>
  <si>
    <t>Youth that have been relinquished by their parents due to the intensity of their needs, those at extremely high risk of relinquishment, and those living in emergency shelters or temporary foster and alternative living arrangements.</t>
  </si>
  <si>
    <t>24CHINA02</t>
  </si>
  <si>
    <t>L01 - SFY 24</t>
  </si>
  <si>
    <t xml:space="preserve"> Restoration - restore 5 separate positions.</t>
  </si>
  <si>
    <t xml:space="preserve">Funding for positions that have already been hired through the restoration of positions. Subaward has been finalized with County of Douglas on 1/19/24. Reimbursement requests are being submitted . </t>
  </si>
  <si>
    <t>24VOCVP01</t>
  </si>
  <si>
    <t>Victims of Crime Program</t>
  </si>
  <si>
    <t>Sub-award to Victims of Crime Service Providers.</t>
  </si>
  <si>
    <t>Funding will be used for Victim of Crime claims and paid in SFY24 QTR3. Funding will be fully expended by 12/31/24.</t>
  </si>
  <si>
    <t>will not de-obligate balance - issuing subawards are in process</t>
  </si>
  <si>
    <t>23IBCLC02</t>
  </si>
  <si>
    <t xml:space="preserve">International Board Certified Lactation Consultants </t>
  </si>
  <si>
    <t>24FRF32342</t>
  </si>
  <si>
    <t>Funding to train lactation consultants</t>
  </si>
  <si>
    <t>RFA released December 29, 2023, to subaward $666,000 for Lactation Consultants. Funding determinations will be made by February 27, 2024, with subawards to be issued thereafter for a project period of March 1, 2024 – November 30, 2026.  </t>
  </si>
  <si>
    <t xml:space="preserve">Through an RFA process, the ARPA Nevada Health Workforce Pipeline Grant was created to collaborate with local educational, community-based, and non-profit partners to recruit, upskill and strengthen Nevada’s health workforce. The following organizations were awarded focusing on increasing IBCLCs: Birth Collaborative Las Vegas - $22,902 and UNLV - $643,098. The subaward for Birth Collaborative is currently being finalized and should be executed by the end of April. UNLV is currently navigating options to overcome barriers in being able to allocate funds towards personnel expenses. A meeting on April 5th will take place to discuss a solution so subgrants can be finalized and executed. </t>
  </si>
  <si>
    <t>Approved by Amy Stephenson, Director GFO - at a meeting on January 19, 2024 , to use funding deobligated by DCFS - Waiting for NOA - Listed as a reduction to deobligations under "Potential Deobligation Amount" column - total project cost projected at $200,000</t>
  </si>
  <si>
    <t>Northern Nevada Child and Adolescent Services (NNCAS) Building 8A Security Door
and Glazing Installation Project</t>
  </si>
  <si>
    <t>N/A - Cancelled</t>
  </si>
  <si>
    <t>Modifications to building 8A- DCFS Psychiatric Residential Treatment Facility (PRTF), needed to ensure the safety of staff and youth</t>
  </si>
  <si>
    <t>Project pulled -will not be funded as State Public Works could not ensure a contract would be in place by 12/31/24</t>
  </si>
  <si>
    <t>24CAMR01</t>
  </si>
  <si>
    <t>Camera Security Replacement Projects - Summit View Youth Center and Northern Nevada Youth Center</t>
  </si>
  <si>
    <t>24FRF13831</t>
  </si>
  <si>
    <t>This request includes the replacement of the current functional and non-functional video devices with new cameras, mounts and recording servers.  This is an urgent need to get the system federally compliant.</t>
  </si>
  <si>
    <t>Tour of NV Youth Training Center took place on 4/12/24.  One vendor attended and will submit a quote by the end of April 2024.  The division anticipates a contract for the camera system at NYTC will go to the June BOE meeting.</t>
  </si>
  <si>
    <t>`</t>
  </si>
  <si>
    <t>Row Labels</t>
  </si>
  <si>
    <t>Count of Agency Number</t>
  </si>
  <si>
    <t>Grand Total</t>
  </si>
  <si>
    <t>Sum of Revised Approved Budget</t>
  </si>
  <si>
    <t>Sustainability</t>
  </si>
  <si>
    <t>Area Served</t>
  </si>
  <si>
    <t>Budgeted Amount</t>
  </si>
  <si>
    <t>%</t>
  </si>
  <si>
    <t>Urban - Clark</t>
  </si>
  <si>
    <t>Urban - Washoe</t>
  </si>
  <si>
    <t>Topic/Category</t>
  </si>
  <si>
    <t>ARPA Work Programs</t>
  </si>
  <si>
    <t>WP adjustments</t>
  </si>
  <si>
    <t>Difference from LCB</t>
  </si>
  <si>
    <t>24FRF31613</t>
  </si>
  <si>
    <t>City of Las Vegas Detention Center</t>
  </si>
  <si>
    <t>24FRF31616</t>
  </si>
  <si>
    <t>Stein forensic Hospital renovations</t>
  </si>
  <si>
    <t>24FRF32782</t>
  </si>
  <si>
    <t>24FRF32783</t>
  </si>
  <si>
    <t>24FRF32784</t>
  </si>
  <si>
    <t>24FRF32785</t>
  </si>
  <si>
    <t>Resource and Service Navigation</t>
  </si>
  <si>
    <t>24FRF32813</t>
  </si>
  <si>
    <t>Staff Vacancies</t>
  </si>
  <si>
    <t>24FRF32814</t>
  </si>
  <si>
    <t>24FRF32815</t>
  </si>
  <si>
    <t>24FRF36453</t>
  </si>
  <si>
    <t>24FRF36464</t>
  </si>
  <si>
    <t>24FRF36465</t>
  </si>
  <si>
    <t>24FRF36466</t>
  </si>
  <si>
    <t>24FR315807</t>
  </si>
  <si>
    <t>ROI Targeted Wage Increases for State employees enrolled in Medicaid</t>
  </si>
  <si>
    <t>24FR316501</t>
  </si>
  <si>
    <t xml:space="preserve">Nevada Resilince Project </t>
  </si>
  <si>
    <t>24FR316502</t>
  </si>
  <si>
    <t xml:space="preserve">Crisis Stabilization Centers </t>
  </si>
  <si>
    <t>24FR317011</t>
  </si>
  <si>
    <t>Newborn Opioid Screening Panel</t>
  </si>
  <si>
    <t>24FR324301</t>
  </si>
  <si>
    <t>Long Term Care for Assisted Living &amp; Nursing Facility Workforce</t>
  </si>
  <si>
    <t>25FR322301</t>
  </si>
  <si>
    <t>Security Cameras -Summit View &amp; NYTC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</si>
</sst>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409]* #,##0.00_);_([$$-409]* \(#,##0.00\);_([$$-409]*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sz val="11"/>
      <color rgb="FFFF0000"/>
      <name val="Calibri"/>
      <family val="2"/>
      <scheme val="minor"/>
    </font>
    <font>
      <sz val="11"/>
      <color theme="1"/>
      <name val="Calibri"/>
      <family val="2"/>
    </font>
    <font>
      <sz val="11"/>
      <color rgb="FF000000"/>
      <name val="Calibri"/>
      <family val="2"/>
      <scheme val="minor"/>
    </font>
    <font>
      <sz val="10"/>
      <color rgb="FF000000"/>
      <name val="Arial"/>
      <family val="2"/>
    </font>
    <font>
      <b/>
      <sz val="10"/>
      <color rgb="FFFF0000"/>
      <name val="Calibri"/>
      <family val="2"/>
      <scheme val="minor"/>
    </font>
    <font>
      <b/>
      <sz val="11"/>
      <color rgb="FFFF0000"/>
      <name val="Calibri"/>
      <family val="2"/>
      <scheme val="minor"/>
    </font>
    <font>
      <b/>
      <sz val="10"/>
      <name val="Calibri"/>
      <family val="2"/>
      <scheme val="minor"/>
    </font>
    <font>
      <sz val="10"/>
      <name val="Calibri"/>
      <family val="2"/>
      <scheme val="minor"/>
    </font>
    <font>
      <b/>
      <sz val="11"/>
      <color rgb="FF000000"/>
      <name val="Calibri"/>
      <family val="2"/>
      <scheme val="minor"/>
    </font>
    <font>
      <sz val="11"/>
      <color rgb="FF000000"/>
      <name val="Aptos"/>
      <family val="2"/>
    </font>
    <font>
      <sz val="11"/>
      <color rgb="FFFF0000"/>
      <name val="Calibri"/>
      <family val="2"/>
    </font>
    <font>
      <sz val="11"/>
      <color rgb="FF000000"/>
      <name val="Calibri"/>
      <family val="2"/>
    </font>
    <font>
      <b/>
      <sz val="12"/>
      <color theme="1"/>
      <name val="Calibri"/>
      <family val="2"/>
      <scheme val="minor"/>
    </font>
    <font>
      <b/>
      <sz val="11"/>
      <name val="Calibri"/>
      <family val="2"/>
      <scheme val="minor"/>
    </font>
    <font>
      <sz val="11"/>
      <color theme="1"/>
      <name val="Aptos"/>
      <family val="2"/>
      <charset val="1"/>
    </font>
    <font>
      <sz val="11"/>
      <color rgb="FF000000"/>
      <name val="Aptos Narrow"/>
      <family val="2"/>
      <charset val="1"/>
    </font>
    <font>
      <sz val="11"/>
      <color rgb="FF000000"/>
      <name val="Aptos Narrow"/>
      <family val="2"/>
    </font>
    <font>
      <sz val="11"/>
      <color rgb="FF000000"/>
      <name val="Aptos"/>
      <family val="2"/>
      <charset val="1"/>
    </font>
    <font>
      <sz val="10"/>
      <color theme="1"/>
      <name val="Aptos"/>
      <family val="2"/>
      <charset val="1"/>
    </font>
    <font>
      <sz val="10"/>
      <color rgb="FF000000"/>
      <name val="Aptos"/>
      <family val="2"/>
      <charset val="1"/>
    </font>
    <font>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s>
  <borders count="4">
    <border>
      <left/>
      <right/>
      <top/>
      <bottom/>
      <diagonal/>
    </border>
    <border>
      <left/>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17">
    <xf numFmtId="0" fontId="0" fillId="0" borderId="0" xfId="0"/>
    <xf numFmtId="0" fontId="0" fillId="0" borderId="0" xfId="0" applyAlignment="1">
      <alignment wrapText="1"/>
    </xf>
    <xf numFmtId="44" fontId="2" fillId="0" borderId="0" xfId="2" applyFont="1" applyFill="1" applyBorder="1" applyAlignment="1">
      <alignment wrapText="1"/>
    </xf>
    <xf numFmtId="44" fontId="0" fillId="0" borderId="0" xfId="2" applyFont="1" applyFill="1" applyBorder="1"/>
    <xf numFmtId="44" fontId="0" fillId="0" borderId="0" xfId="2" applyFont="1" applyFill="1" applyBorder="1" applyAlignment="1">
      <alignment wrapText="1"/>
    </xf>
    <xf numFmtId="0" fontId="0" fillId="0" borderId="1" xfId="0" applyBorder="1"/>
    <xf numFmtId="0" fontId="0" fillId="0" borderId="1" xfId="0" applyBorder="1" applyAlignment="1">
      <alignment wrapText="1"/>
    </xf>
    <xf numFmtId="14" fontId="0" fillId="0" borderId="1" xfId="0" applyNumberFormat="1" applyBorder="1" applyAlignment="1">
      <alignment wrapText="1"/>
    </xf>
    <xf numFmtId="1" fontId="0" fillId="0" borderId="1" xfId="0" applyNumberFormat="1" applyBorder="1" applyAlignment="1">
      <alignment wrapText="1"/>
    </xf>
    <xf numFmtId="9" fontId="0" fillId="0" borderId="1" xfId="3" applyFont="1" applyFill="1" applyBorder="1" applyAlignment="1">
      <alignment wrapText="1"/>
    </xf>
    <xf numFmtId="0" fontId="0" fillId="0" borderId="1" xfId="0" applyBorder="1" applyAlignment="1">
      <alignment vertical="center" wrapText="1"/>
    </xf>
    <xf numFmtId="44" fontId="2" fillId="0" borderId="1" xfId="2" applyFont="1" applyFill="1" applyBorder="1" applyAlignment="1">
      <alignment wrapText="1"/>
    </xf>
    <xf numFmtId="44" fontId="0" fillId="0" borderId="1" xfId="2" applyFont="1" applyFill="1" applyBorder="1"/>
    <xf numFmtId="0" fontId="1" fillId="0" borderId="0" xfId="0" applyFont="1" applyAlignment="1">
      <alignment wrapText="1"/>
    </xf>
    <xf numFmtId="14" fontId="0" fillId="0" borderId="0" xfId="0" applyNumberFormat="1"/>
    <xf numFmtId="44" fontId="0" fillId="0" borderId="0" xfId="2" applyFont="1" applyBorder="1"/>
    <xf numFmtId="0" fontId="3" fillId="0" borderId="0" xfId="0" applyFont="1" applyAlignment="1">
      <alignment wrapText="1"/>
    </xf>
    <xf numFmtId="14" fontId="0" fillId="0" borderId="0" xfId="0" applyNumberFormat="1" applyAlignment="1">
      <alignment wrapText="1"/>
    </xf>
    <xf numFmtId="1" fontId="0" fillId="0" borderId="0" xfId="0" applyNumberFormat="1" applyAlignment="1">
      <alignment wrapText="1"/>
    </xf>
    <xf numFmtId="9" fontId="0" fillId="0" borderId="0" xfId="3" applyFont="1" applyFill="1" applyBorder="1" applyAlignment="1">
      <alignment wrapText="1"/>
    </xf>
    <xf numFmtId="0" fontId="0" fillId="0" borderId="0" xfId="0" pivotButton="1"/>
    <xf numFmtId="0" fontId="0" fillId="0" borderId="0" xfId="0" applyAlignment="1">
      <alignment horizontal="left"/>
    </xf>
    <xf numFmtId="43" fontId="0" fillId="0" borderId="0" xfId="0" applyNumberFormat="1"/>
    <xf numFmtId="164" fontId="0" fillId="0" borderId="0" xfId="1" applyNumberFormat="1" applyFont="1"/>
    <xf numFmtId="164" fontId="1" fillId="0" borderId="1" xfId="1" applyNumberFormat="1" applyFont="1" applyBorder="1"/>
    <xf numFmtId="0" fontId="1" fillId="0" borderId="0" xfId="0" applyFont="1" applyAlignment="1">
      <alignment horizontal="center" wrapText="1"/>
    </xf>
    <xf numFmtId="43" fontId="0" fillId="0" borderId="0" xfId="1" applyFont="1"/>
    <xf numFmtId="0" fontId="1" fillId="0" borderId="0" xfId="0" applyFont="1" applyAlignment="1">
      <alignment horizontal="center"/>
    </xf>
    <xf numFmtId="0" fontId="1" fillId="0" borderId="0" xfId="0" applyFont="1" applyAlignment="1">
      <alignment horizontal="right"/>
    </xf>
    <xf numFmtId="164" fontId="1" fillId="0" borderId="0" xfId="1" applyNumberFormat="1" applyFont="1" applyBorder="1"/>
    <xf numFmtId="165" fontId="1" fillId="0" borderId="0" xfId="3" applyNumberFormat="1" applyFont="1" applyBorder="1"/>
    <xf numFmtId="0" fontId="1" fillId="4" borderId="0" xfId="0" applyFont="1" applyFill="1" applyAlignment="1">
      <alignment wrapText="1"/>
    </xf>
    <xf numFmtId="44" fontId="1" fillId="4" borderId="0" xfId="2" applyFont="1" applyFill="1" applyBorder="1" applyAlignment="1">
      <alignment wrapText="1"/>
    </xf>
    <xf numFmtId="0" fontId="16" fillId="4" borderId="0" xfId="0" applyFont="1" applyFill="1" applyAlignment="1">
      <alignment wrapText="1"/>
    </xf>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wrapText="1"/>
    </xf>
    <xf numFmtId="1" fontId="0" fillId="0" borderId="0" xfId="0" applyNumberFormat="1" applyAlignment="1">
      <alignment horizontal="left" vertical="center" wrapText="1"/>
    </xf>
    <xf numFmtId="9" fontId="0" fillId="0" borderId="0" xfId="3" applyFont="1" applyFill="1" applyBorder="1" applyAlignment="1">
      <alignment horizontal="left" vertical="center" wrapText="1"/>
    </xf>
    <xf numFmtId="44" fontId="0" fillId="0" borderId="0" xfId="2" applyFont="1" applyFill="1" applyBorder="1" applyAlignment="1">
      <alignment horizontal="left" vertical="center"/>
    </xf>
    <xf numFmtId="44" fontId="0" fillId="0" borderId="0" xfId="2" applyFont="1" applyFill="1" applyBorder="1" applyAlignment="1">
      <alignment horizontal="left" vertical="center" wrapText="1"/>
    </xf>
    <xf numFmtId="44" fontId="2" fillId="0" borderId="0" xfId="2" applyFont="1" applyFill="1" applyBorder="1" applyAlignment="1">
      <alignment horizontal="left" vertical="center" wrapText="1"/>
    </xf>
    <xf numFmtId="165" fontId="0" fillId="0" borderId="0" xfId="3" applyNumberFormat="1" applyFont="1" applyFill="1" applyBorder="1" applyAlignment="1">
      <alignment horizontal="left" vertical="center" wrapText="1"/>
    </xf>
    <xf numFmtId="14" fontId="8" fillId="0" borderId="0" xfId="0" applyNumberFormat="1" applyFont="1" applyAlignment="1">
      <alignment horizontal="left" vertical="center" wrapText="1"/>
    </xf>
    <xf numFmtId="14" fontId="11" fillId="0" borderId="0" xfId="0" applyNumberFormat="1" applyFont="1" applyAlignment="1">
      <alignment horizontal="left" vertical="center" wrapText="1"/>
    </xf>
    <xf numFmtId="14" fontId="10" fillId="0" borderId="0" xfId="0" applyNumberFormat="1" applyFont="1" applyAlignment="1">
      <alignment horizontal="left" vertical="center" wrapText="1"/>
    </xf>
    <xf numFmtId="2" fontId="0" fillId="0" borderId="0" xfId="0" applyNumberFormat="1" applyAlignment="1">
      <alignment horizontal="center"/>
    </xf>
    <xf numFmtId="44" fontId="0" fillId="0" borderId="0" xfId="2" applyFont="1" applyBorder="1" applyAlignment="1">
      <alignment horizontal="center"/>
    </xf>
    <xf numFmtId="44" fontId="1" fillId="0" borderId="0" xfId="2" applyFont="1"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165" fontId="0" fillId="0" borderId="0" xfId="3" applyNumberFormat="1" applyFont="1" applyAlignment="1">
      <alignment horizontal="left" vertical="center" wrapText="1"/>
    </xf>
    <xf numFmtId="44" fontId="0" fillId="0" borderId="0" xfId="2" applyFont="1" applyAlignment="1">
      <alignment horizontal="left" vertical="center" wrapText="1"/>
    </xf>
    <xf numFmtId="44" fontId="0" fillId="0" borderId="0" xfId="2" applyFont="1" applyAlignment="1">
      <alignment horizontal="left" vertical="center"/>
    </xf>
    <xf numFmtId="44" fontId="0" fillId="3" borderId="0" xfId="2" applyFont="1" applyFill="1" applyAlignment="1">
      <alignment horizontal="left" vertical="center"/>
    </xf>
    <xf numFmtId="9" fontId="0" fillId="0" borderId="0" xfId="3"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6" fontId="0" fillId="0" borderId="0" xfId="3" applyNumberFormat="1" applyFont="1" applyAlignment="1">
      <alignment horizontal="left" vertical="center" wrapText="1"/>
    </xf>
    <xf numFmtId="0" fontId="0" fillId="0" borderId="0" xfId="2" applyNumberFormat="1"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center"/>
    </xf>
    <xf numFmtId="0" fontId="15" fillId="0" borderId="0" xfId="0" applyFont="1" applyAlignment="1">
      <alignment horizontal="left" vertical="center"/>
    </xf>
    <xf numFmtId="9" fontId="0" fillId="0" borderId="0" xfId="2" applyNumberFormat="1" applyFont="1" applyAlignment="1">
      <alignment horizontal="left" vertical="center" wrapText="1"/>
    </xf>
    <xf numFmtId="0" fontId="13" fillId="0" borderId="0" xfId="0" applyFont="1" applyAlignment="1">
      <alignment horizontal="left" vertical="center" wrapText="1"/>
    </xf>
    <xf numFmtId="43" fontId="0" fillId="0" borderId="0" xfId="1" applyFont="1" applyFill="1" applyBorder="1" applyAlignment="1">
      <alignment horizontal="left" vertical="center" wrapText="1"/>
    </xf>
    <xf numFmtId="3" fontId="0" fillId="0" borderId="0" xfId="0" applyNumberFormat="1" applyAlignment="1">
      <alignment horizontal="left" vertical="center" wrapText="1"/>
    </xf>
    <xf numFmtId="0" fontId="9" fillId="0" borderId="0" xfId="0" applyFont="1" applyAlignment="1">
      <alignment horizontal="left" vertical="center" wrapText="1"/>
    </xf>
    <xf numFmtId="37" fontId="0" fillId="0" borderId="0" xfId="3" applyNumberFormat="1" applyFont="1" applyFill="1" applyBorder="1" applyAlignment="1">
      <alignment horizontal="left" vertical="center" wrapText="1"/>
    </xf>
    <xf numFmtId="49" fontId="0" fillId="0" borderId="0" xfId="0" applyNumberFormat="1" applyAlignment="1">
      <alignment horizontal="left" vertical="center" wrapText="1"/>
    </xf>
    <xf numFmtId="0" fontId="17" fillId="0" borderId="0" xfId="0" applyFont="1" applyAlignment="1">
      <alignment horizontal="left" vertical="center" wrapText="1"/>
    </xf>
    <xf numFmtId="0" fontId="1" fillId="0" borderId="0" xfId="0" applyFont="1" applyAlignment="1">
      <alignment horizontal="left" vertical="center" wrapText="1"/>
    </xf>
    <xf numFmtId="0" fontId="18" fillId="0" borderId="0" xfId="0" applyFont="1"/>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vertical="center" wrapText="1"/>
    </xf>
    <xf numFmtId="0" fontId="22" fillId="0" borderId="0" xfId="0" applyFont="1" applyAlignment="1">
      <alignment horizontal="left" vertical="top" wrapText="1"/>
    </xf>
    <xf numFmtId="0" fontId="23" fillId="0" borderId="0" xfId="0" applyFont="1" applyAlignment="1">
      <alignment wrapText="1"/>
    </xf>
    <xf numFmtId="0" fontId="18" fillId="0" borderId="0" xfId="0" applyFont="1" applyAlignment="1">
      <alignment vertical="center" wrapText="1"/>
    </xf>
    <xf numFmtId="0" fontId="18" fillId="0" borderId="0" xfId="0" applyFont="1" applyAlignment="1">
      <alignment vertical="center"/>
    </xf>
    <xf numFmtId="0" fontId="24" fillId="0" borderId="0" xfId="0" applyFont="1" applyAlignment="1">
      <alignment horizontal="left" vertical="top" wrapText="1"/>
    </xf>
    <xf numFmtId="0" fontId="0" fillId="0" borderId="0" xfId="0" quotePrefix="1" applyAlignment="1">
      <alignment horizontal="left" vertical="center" wrapText="1"/>
    </xf>
    <xf numFmtId="44" fontId="0" fillId="0" borderId="0" xfId="2" applyFont="1" applyFill="1" applyAlignment="1">
      <alignment horizontal="left" vertical="center"/>
    </xf>
    <xf numFmtId="44" fontId="0" fillId="0" borderId="0" xfId="2" applyFont="1" applyFill="1" applyAlignment="1">
      <alignment horizontal="left" vertical="center" wrapText="1"/>
    </xf>
    <xf numFmtId="43" fontId="0" fillId="0" borderId="1" xfId="1" applyFont="1" applyBorder="1"/>
    <xf numFmtId="0" fontId="1" fillId="2" borderId="0" xfId="0" applyFont="1" applyFill="1"/>
    <xf numFmtId="43" fontId="1" fillId="2" borderId="0" xfId="1" applyFont="1" applyFill="1"/>
    <xf numFmtId="164" fontId="1" fillId="2" borderId="0" xfId="1" applyNumberFormat="1" applyFont="1" applyFill="1" applyAlignment="1">
      <alignment wrapText="1"/>
    </xf>
    <xf numFmtId="0" fontId="1" fillId="2" borderId="0" xfId="0" applyFont="1" applyFill="1" applyAlignment="1">
      <alignment wrapText="1"/>
    </xf>
    <xf numFmtId="43" fontId="1" fillId="0" borderId="0" xfId="1" applyFont="1" applyAlignment="1">
      <alignment horizontal="center"/>
    </xf>
    <xf numFmtId="9" fontId="0" fillId="0" borderId="1" xfId="3" applyFont="1" applyBorder="1" applyAlignment="1"/>
    <xf numFmtId="43" fontId="0" fillId="0" borderId="0" xfId="3" applyNumberFormat="1" applyFont="1" applyAlignment="1">
      <alignment horizontal="left" vertical="center" wrapText="1"/>
    </xf>
    <xf numFmtId="43" fontId="0" fillId="0" borderId="0" xfId="1" applyFont="1" applyAlignment="1">
      <alignment horizontal="left" vertical="center" wrapText="1"/>
    </xf>
    <xf numFmtId="43" fontId="0" fillId="0" borderId="0" xfId="0" applyNumberFormat="1" applyAlignment="1">
      <alignment horizontal="left" vertical="center"/>
    </xf>
    <xf numFmtId="0" fontId="20" fillId="0" borderId="0" xfId="0" applyFont="1"/>
    <xf numFmtId="8" fontId="20" fillId="0" borderId="0" xfId="0" applyNumberFormat="1" applyFont="1"/>
    <xf numFmtId="49" fontId="0" fillId="0" borderId="0" xfId="2" applyNumberFormat="1" applyFont="1" applyAlignment="1">
      <alignment horizontal="left" vertical="center" wrapText="1"/>
    </xf>
    <xf numFmtId="10" fontId="0" fillId="0" borderId="1" xfId="3" applyNumberFormat="1" applyFont="1" applyFill="1" applyBorder="1" applyAlignment="1">
      <alignment wrapText="1"/>
    </xf>
    <xf numFmtId="0" fontId="0" fillId="0" borderId="0" xfId="2" applyNumberFormat="1" applyFont="1" applyBorder="1" applyAlignment="1">
      <alignment wrapText="1"/>
    </xf>
    <xf numFmtId="0" fontId="1" fillId="4" borderId="0" xfId="2" applyNumberFormat="1" applyFont="1" applyFill="1" applyBorder="1" applyAlignment="1">
      <alignment wrapText="1"/>
    </xf>
    <xf numFmtId="0" fontId="0" fillId="0" borderId="0" xfId="2" applyNumberFormat="1" applyFont="1" applyFill="1" applyBorder="1" applyAlignment="1">
      <alignment wrapText="1"/>
    </xf>
    <xf numFmtId="0" fontId="18" fillId="0" borderId="2" xfId="0" applyFont="1" applyBorder="1" applyAlignment="1">
      <alignment wrapText="1"/>
    </xf>
    <xf numFmtId="0" fontId="18" fillId="0" borderId="0" xfId="0" applyFont="1" applyAlignment="1">
      <alignment horizontal="left" wrapText="1"/>
    </xf>
    <xf numFmtId="0" fontId="15" fillId="0" borderId="3" xfId="0" applyFont="1" applyBorder="1" applyAlignment="1">
      <alignment wrapText="1"/>
    </xf>
    <xf numFmtId="9" fontId="0" fillId="0" borderId="0" xfId="3" applyFont="1" applyFill="1" applyAlignment="1">
      <alignment horizontal="left" vertical="center" wrapText="1"/>
    </xf>
    <xf numFmtId="0" fontId="1" fillId="4" borderId="0" xfId="0" applyFont="1" applyFill="1" applyAlignment="1">
      <alignment horizontal="left" vertical="center" wrapText="1"/>
    </xf>
    <xf numFmtId="44" fontId="0" fillId="0" borderId="1" xfId="2" applyFont="1" applyBorder="1" applyAlignment="1">
      <alignment horizontal="left" vertical="center" wrapText="1"/>
    </xf>
    <xf numFmtId="44" fontId="0" fillId="0" borderId="0" xfId="3" applyNumberFormat="1"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165" fontId="0" fillId="0" borderId="0" xfId="3" applyNumberFormat="1" applyFont="1"/>
    <xf numFmtId="165" fontId="0" fillId="0" borderId="1" xfId="3" applyNumberFormat="1" applyFont="1" applyBorder="1"/>
    <xf numFmtId="165" fontId="0" fillId="0" borderId="0" xfId="3" applyNumberFormat="1" applyFont="1" applyAlignment="1"/>
    <xf numFmtId="0" fontId="1" fillId="0" borderId="0" xfId="0" applyFont="1" applyAlignment="1">
      <alignment horizontal="left"/>
    </xf>
    <xf numFmtId="0" fontId="16" fillId="0" borderId="0" xfId="0" applyFont="1" applyAlignment="1">
      <alignment wrapText="1"/>
    </xf>
    <xf numFmtId="14" fontId="16" fillId="0" borderId="0" xfId="0" applyNumberFormat="1" applyFont="1"/>
  </cellXfs>
  <cellStyles count="4">
    <cellStyle name="Comma" xfId="1" builtinId="3"/>
    <cellStyle name="Currency" xfId="2" builtinId="4"/>
    <cellStyle name="Normal" xfId="0" builtinId="0"/>
    <cellStyle name="Percent" xfId="3" builtinId="5"/>
  </cellStyles>
  <dxfs count="3">
    <dxf>
      <font>
        <color rgb="FF9C0006"/>
      </font>
      <fill>
        <patternFill>
          <bgColor rgb="FFFFC7CE"/>
        </patternFill>
      </fill>
    </dxf>
    <dxf>
      <numFmt numFmtId="35" formatCode="_(* #,##0.00_);_(* \(#,##0.00\);_(* &quot;-&quot;??_);_(@_)"/>
    </dxf>
    <dxf>
      <numFmt numFmtId="35" formatCode="_(* #,##0.00_);_(* \(#,##0.00\);_(* &quot;-&quot;??_);_(@_)"/>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AREA SERVED</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FDF-41A2-A725-3235DE2FB77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FDF-41A2-A725-3235DE2FB77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2FDF-41A2-A725-3235DE2FB77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FDF-41A2-A725-3235DE2FB774}"/>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413523E-76CB-4D39-B595-F16AB5FA44F6}" type="CATEGORYNAME">
                      <a:rPr lang="en-US"/>
                      <a:pPr>
                        <a:defRPr/>
                      </a:pPr>
                      <a:t>[CATEGORY NAME]</a:t>
                    </a:fld>
                    <a:r>
                      <a:rPr lang="en-US"/>
                      <a:t> 16% </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FDF-41A2-A725-3235DE2FB774}"/>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1E65714C-DA91-4251-86E1-DCB4E9299A0B}" type="CATEGORYNAME">
                      <a:rPr lang="en-US"/>
                      <a:pPr>
                        <a:defRPr>
                          <a:solidFill>
                            <a:schemeClr val="accent1"/>
                          </a:solidFill>
                        </a:defRPr>
                      </a:pPr>
                      <a:t>[CATEGORY NAME]</a:t>
                    </a:fld>
                    <a:r>
                      <a:rPr lang="en-US"/>
                      <a:t> 2%</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FDF-41A2-A725-3235DE2FB774}"/>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847AD58-FD7D-49C6-B1FF-D856DCD8A063}" type="CATEGORYNAME">
                      <a:rPr lang="en-US"/>
                      <a:pPr>
                        <a:defRPr>
                          <a:solidFill>
                            <a:schemeClr val="accent1"/>
                          </a:solidFill>
                        </a:defRPr>
                      </a:pPr>
                      <a:t>[CATEGORY NAME]</a:t>
                    </a:fld>
                    <a:r>
                      <a:rPr lang="en-US"/>
                      <a:t> 79%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FDF-41A2-A725-3235DE2FB774}"/>
                </c:ext>
              </c:extLst>
            </c:dLbl>
            <c:dLbl>
              <c:idx val="3"/>
              <c:layout>
                <c:manualLayout>
                  <c:x val="-0.10833333333333334"/>
                  <c:y val="9.2592592592592587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EF3073A-8003-42AA-897B-9129B909D6D0}" type="CATEGORYNAME">
                      <a:rPr lang="en-US"/>
                      <a:pPr>
                        <a:defRPr>
                          <a:solidFill>
                            <a:schemeClr val="accent1"/>
                          </a:solidFill>
                        </a:defRPr>
                      </a:pPr>
                      <a:t>[CATEGORY NAME]</a:t>
                    </a:fld>
                    <a:r>
                      <a:rPr lang="en-US"/>
                      <a:t> 3%</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FDF-41A2-A725-3235DE2FB77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Charts!$B$4:$B$7</c:f>
              <c:strCache>
                <c:ptCount val="4"/>
                <c:pt idx="0">
                  <c:v>Urban - Clark</c:v>
                </c:pt>
                <c:pt idx="1">
                  <c:v>Rural</c:v>
                </c:pt>
                <c:pt idx="2">
                  <c:v>Statewide</c:v>
                </c:pt>
                <c:pt idx="3">
                  <c:v>Urban - Washoe</c:v>
                </c:pt>
              </c:strCache>
            </c:strRef>
          </c:cat>
          <c:val>
            <c:numRef>
              <c:f>Charts!$C$4:$C$7</c:f>
              <c:numCache>
                <c:formatCode>_(* #,##0.00_);_(* \(#,##0.00\);_(* "-"??_);_(@_)</c:formatCode>
                <c:ptCount val="4"/>
                <c:pt idx="0">
                  <c:v>87878880.99000001</c:v>
                </c:pt>
                <c:pt idx="1">
                  <c:v>8538216.5</c:v>
                </c:pt>
                <c:pt idx="2">
                  <c:v>438447561.70999998</c:v>
                </c:pt>
                <c:pt idx="3">
                  <c:v>14635622.93</c:v>
                </c:pt>
              </c:numCache>
            </c:numRef>
          </c:val>
          <c:extLst>
            <c:ext xmlns:c16="http://schemas.microsoft.com/office/drawing/2014/chart" uri="{C3380CC4-5D6E-409C-BE32-E72D297353CC}">
              <c16:uniqueId val="{00000000-2FDF-41A2-A725-3235DE2FB774}"/>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2FDF-41A2-A725-3235DE2FB77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FDF-41A2-A725-3235DE2FB77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2FDF-41A2-A725-3235DE2FB77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FDF-41A2-A725-3235DE2FB77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6-2FDF-41A2-A725-3235DE2FB77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2FDF-41A2-A725-3235DE2FB77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8-2FDF-41A2-A725-3235DE2FB77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2FDF-41A2-A725-3235DE2FB77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Charts!$B$4:$B$7</c:f>
              <c:strCache>
                <c:ptCount val="4"/>
                <c:pt idx="0">
                  <c:v>Urban - Clark</c:v>
                </c:pt>
                <c:pt idx="1">
                  <c:v>Rural</c:v>
                </c:pt>
                <c:pt idx="2">
                  <c:v>Statewide</c:v>
                </c:pt>
                <c:pt idx="3">
                  <c:v>Urban - Washoe</c:v>
                </c:pt>
              </c:strCache>
            </c:strRef>
          </c:cat>
          <c:val>
            <c:numRef>
              <c:f>Charts!$D$4:$D$7</c:f>
              <c:numCache>
                <c:formatCode>0.0%</c:formatCode>
                <c:ptCount val="4"/>
                <c:pt idx="0">
                  <c:v>0.15992508802608721</c:v>
                </c:pt>
                <c:pt idx="1">
                  <c:v>1.553814761823915E-2</c:v>
                </c:pt>
                <c:pt idx="2">
                  <c:v>0.79790234139729277</c:v>
                </c:pt>
                <c:pt idx="3">
                  <c:v>2.6634422958380803E-2</c:v>
                </c:pt>
              </c:numCache>
            </c:numRef>
          </c:val>
          <c:extLst>
            <c:ext xmlns:c16="http://schemas.microsoft.com/office/drawing/2014/chart" uri="{C3380CC4-5D6E-409C-BE32-E72D297353CC}">
              <c16:uniqueId val="{00000001-2FDF-41A2-A725-3235DE2FB77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CATEGORY</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2B6-47CA-817C-ED4FC7E696A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2B6-47CA-817C-ED4FC7E696A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A2B6-47CA-817C-ED4FC7E696A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2B6-47CA-817C-ED4FC7E696A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A2B6-47CA-817C-ED4FC7E696A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2B6-47CA-817C-ED4FC7E696AF}"/>
              </c:ext>
            </c:extLst>
          </c:dPt>
          <c:dLbls>
            <c:dLbl>
              <c:idx val="0"/>
              <c:layout>
                <c:manualLayout>
                  <c:x val="6.1915160173012899E-2"/>
                  <c:y val="1.1862391772020905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4FCCBA85-D5A4-4A40-B9F5-E0425AAA5B74}" type="CATEGORYNAME">
                      <a:rPr lang="en-US"/>
                      <a:pPr>
                        <a:defRPr/>
                      </a:pPr>
                      <a:t>[CATEGORY NAME]</a:t>
                    </a:fld>
                    <a:r>
                      <a:rPr lang="en-US"/>
                      <a:t> 24%</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manualLayout>
                      <c:w val="0.25527729120253051"/>
                      <c:h val="0.24113869994164078"/>
                    </c:manualLayout>
                  </c15:layout>
                  <c15:dlblFieldTable/>
                  <c15:showDataLabelsRange val="0"/>
                </c:ext>
                <c:ext xmlns:c16="http://schemas.microsoft.com/office/drawing/2014/chart" uri="{C3380CC4-5D6E-409C-BE32-E72D297353CC}">
                  <c16:uniqueId val="{00000002-A2B6-47CA-817C-ED4FC7E696AF}"/>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E0F5512-6811-4587-B791-ABF5A2503BA8}" type="CATEGORYNAME">
                      <a:rPr lang="en-US"/>
                      <a:pPr>
                        <a:defRPr>
                          <a:solidFill>
                            <a:schemeClr val="accent1"/>
                          </a:solidFill>
                        </a:defRPr>
                      </a:pPr>
                      <a:t>[CATEGORY NAME]</a:t>
                    </a:fld>
                    <a:r>
                      <a:rPr lang="en-US"/>
                      <a:t> 14%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2B6-47CA-817C-ED4FC7E696AF}"/>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1E2C140-0242-4DBD-A3F3-982A3C02DE40}" type="CATEGORYNAME">
                      <a:rPr lang="en-US"/>
                      <a:pPr>
                        <a:defRPr>
                          <a:solidFill>
                            <a:schemeClr val="accent1"/>
                          </a:solidFill>
                        </a:defRPr>
                      </a:pPr>
                      <a:t>[CATEGORY NAME]</a:t>
                    </a:fld>
                    <a:r>
                      <a:rPr lang="en-US"/>
                      <a:t> 34%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2B6-47CA-817C-ED4FC7E696AF}"/>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57C8582-03A1-4333-8A04-87404DFD4DD5}" type="CATEGORYNAME">
                      <a:rPr lang="en-US"/>
                      <a:pPr>
                        <a:defRPr>
                          <a:solidFill>
                            <a:schemeClr val="accent1"/>
                          </a:solidFill>
                        </a:defRPr>
                      </a:pPr>
                      <a:t>[CATEGORY NAME]</a:t>
                    </a:fld>
                    <a:r>
                      <a:rPr lang="en-US"/>
                      <a:t> 14%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2B6-47CA-817C-ED4FC7E696AF}"/>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0DAF878-FE87-420F-85BE-08B3291A419E}" type="CATEGORYNAME">
                      <a:rPr lang="en-US"/>
                      <a:pPr>
                        <a:defRPr>
                          <a:solidFill>
                            <a:schemeClr val="accent1"/>
                          </a:solidFill>
                        </a:defRPr>
                      </a:pPr>
                      <a:t>[CATEGORY NAME]</a:t>
                    </a:fld>
                    <a:r>
                      <a:rPr lang="en-US"/>
                      <a:t> 3%</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2B6-47CA-817C-ED4FC7E696AF}"/>
                </c:ext>
              </c:extLst>
            </c:dLbl>
            <c:dLbl>
              <c:idx val="5"/>
              <c:layout>
                <c:manualLayout>
                  <c:x val="6.1111111111111109E-2"/>
                  <c:y val="-2.3148148148148168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CF2C2B07-3129-485B-8BA8-D2DA40C63B6B}" type="CATEGORYNAME">
                      <a:rPr lang="en-US"/>
                      <a:pPr>
                        <a:defRPr>
                          <a:solidFill>
                            <a:schemeClr val="accent1"/>
                          </a:solidFill>
                        </a:defRPr>
                      </a:pPr>
                      <a:t>[CATEGORY NAME]</a:t>
                    </a:fld>
                    <a:r>
                      <a:rPr lang="en-US"/>
                      <a:t> 11% </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2B6-47CA-817C-ED4FC7E696AF}"/>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Charts!$B$26:$B$31</c:f>
              <c:strCache>
                <c:ptCount val="6"/>
                <c:pt idx="0">
                  <c:v>Behavioral Health (Adult/Children)</c:v>
                </c:pt>
                <c:pt idx="1">
                  <c:v>Child Care</c:v>
                </c:pt>
                <c:pt idx="2">
                  <c:v>Infrastructure</c:v>
                </c:pt>
                <c:pt idx="3">
                  <c:v>Public Health</c:v>
                </c:pt>
                <c:pt idx="4">
                  <c:v>Social Services</c:v>
                </c:pt>
                <c:pt idx="5">
                  <c:v>Workforce</c:v>
                </c:pt>
              </c:strCache>
            </c:strRef>
          </c:cat>
          <c:val>
            <c:numRef>
              <c:f>Charts!$C$26:$C$31</c:f>
              <c:numCache>
                <c:formatCode>_(* #,##0.00_);_(* \(#,##0.00\);_(* "-"??_);_(@_)</c:formatCode>
                <c:ptCount val="6"/>
                <c:pt idx="0">
                  <c:v>130285087.48999999</c:v>
                </c:pt>
                <c:pt idx="1">
                  <c:v>80044280</c:v>
                </c:pt>
                <c:pt idx="2">
                  <c:v>186241068.68000001</c:v>
                </c:pt>
                <c:pt idx="3">
                  <c:v>75142298.980000004</c:v>
                </c:pt>
                <c:pt idx="4">
                  <c:v>18451221.699999999</c:v>
                </c:pt>
                <c:pt idx="5">
                  <c:v>59336325.279999994</c:v>
                </c:pt>
              </c:numCache>
            </c:numRef>
          </c:val>
          <c:extLst>
            <c:ext xmlns:c16="http://schemas.microsoft.com/office/drawing/2014/chart" uri="{C3380CC4-5D6E-409C-BE32-E72D297353CC}">
              <c16:uniqueId val="{00000000-A2B6-47CA-817C-ED4FC7E696AF}"/>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A2B6-47CA-817C-ED4FC7E696A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2B6-47CA-817C-ED4FC7E696A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A2B6-47CA-817C-ED4FC7E696A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2B6-47CA-817C-ED4FC7E696A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A2B6-47CA-817C-ED4FC7E696A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2B6-47CA-817C-ED4FC7E696AF}"/>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8-A2B6-47CA-817C-ED4FC7E696AF}"/>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A2B6-47CA-817C-ED4FC7E696AF}"/>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A2B6-47CA-817C-ED4FC7E696AF}"/>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A2B6-47CA-817C-ED4FC7E696AF}"/>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A2B6-47CA-817C-ED4FC7E696AF}"/>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D-A2B6-47CA-817C-ED4FC7E696AF}"/>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Charts!$B$26:$B$31</c:f>
              <c:strCache>
                <c:ptCount val="6"/>
                <c:pt idx="0">
                  <c:v>Behavioral Health (Adult/Children)</c:v>
                </c:pt>
                <c:pt idx="1">
                  <c:v>Child Care</c:v>
                </c:pt>
                <c:pt idx="2">
                  <c:v>Infrastructure</c:v>
                </c:pt>
                <c:pt idx="3">
                  <c:v>Public Health</c:v>
                </c:pt>
                <c:pt idx="4">
                  <c:v>Social Services</c:v>
                </c:pt>
                <c:pt idx="5">
                  <c:v>Workforce</c:v>
                </c:pt>
              </c:strCache>
            </c:strRef>
          </c:cat>
          <c:val>
            <c:numRef>
              <c:f>Charts!$D$26:$D$31</c:f>
              <c:numCache>
                <c:formatCode>0.0%</c:formatCode>
                <c:ptCount val="6"/>
                <c:pt idx="0">
                  <c:v>0.23709739872194885</c:v>
                </c:pt>
                <c:pt idx="1">
                  <c:v>0.14566740473676998</c:v>
                </c:pt>
                <c:pt idx="2">
                  <c:v>0.33892806743989873</c:v>
                </c:pt>
                <c:pt idx="3">
                  <c:v>0.13674660673281136</c:v>
                </c:pt>
                <c:pt idx="4">
                  <c:v>3.3578184215808708E-2</c:v>
                </c:pt>
                <c:pt idx="5">
                  <c:v>0.10798233815276238</c:v>
                </c:pt>
              </c:numCache>
            </c:numRef>
          </c:val>
          <c:extLst>
            <c:ext xmlns:c16="http://schemas.microsoft.com/office/drawing/2014/chart" uri="{C3380CC4-5D6E-409C-BE32-E72D297353CC}">
              <c16:uniqueId val="{00000001-A2B6-47CA-817C-ED4FC7E696AF}"/>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23812</xdr:colOff>
      <xdr:row>8</xdr:row>
      <xdr:rowOff>133350</xdr:rowOff>
    </xdr:from>
    <xdr:to>
      <xdr:col>4</xdr:col>
      <xdr:colOff>828675</xdr:colOff>
      <xdr:row>22</xdr:row>
      <xdr:rowOff>185737</xdr:rowOff>
    </xdr:to>
    <xdr:graphicFrame macro="">
      <xdr:nvGraphicFramePr>
        <xdr:cNvPr id="4" name="Chart 3">
          <a:extLst>
            <a:ext uri="{FF2B5EF4-FFF2-40B4-BE49-F238E27FC236}">
              <a16:creationId xmlns:a16="http://schemas.microsoft.com/office/drawing/2014/main" id="{3ED0B607-78CA-F7D7-B209-31EAAD0A4E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33</xdr:row>
      <xdr:rowOff>0</xdr:rowOff>
    </xdr:from>
    <xdr:to>
      <xdr:col>4</xdr:col>
      <xdr:colOff>781050</xdr:colOff>
      <xdr:row>47</xdr:row>
      <xdr:rowOff>9526</xdr:rowOff>
    </xdr:to>
    <xdr:graphicFrame macro="">
      <xdr:nvGraphicFramePr>
        <xdr:cNvPr id="5" name="Chart 4">
          <a:extLst>
            <a:ext uri="{FF2B5EF4-FFF2-40B4-BE49-F238E27FC236}">
              <a16:creationId xmlns:a16="http://schemas.microsoft.com/office/drawing/2014/main" id="{C036E80C-0B2A-38CE-710B-99DCE255F0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Debi Reynolds" id="{E2231ECC-C676-45E9-833C-729BC9D58A52}" userId="S::DReynolds@dhhs.nv.gov::71fb4433-e026-45ae-8a85-153e3017248a" providerId="AD"/>
  <person displayName="Kelsey McCann-Navarro" id="{49EC1986-8AF6-45BD-98A2-03DE5DAE410C}" userId="S::Kelsey.Navarro@dcfs.nv.gov::9db73c34-4149-45d8-80bd-fce2115dd0fc"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bi Reynolds" refreshedDate="45418.426502314818" createdVersion="8" refreshedVersion="8" minRefreshableVersion="3" recordCount="148" xr:uid="{E83608A9-595D-4621-ADDE-C859E7C1B934}">
  <cacheSource type="worksheet">
    <worksheetSource ref="A2:AF150" sheet="Agency Projects"/>
  </cacheSource>
  <cacheFields count="32">
    <cacheField name="Agency Number" numFmtId="0">
      <sharedItems containsSemiMixedTypes="0" containsString="0" containsNumber="1" containsInteger="1" minValue="400" maxValue="409"/>
    </cacheField>
    <cacheField name="Project #" numFmtId="0">
      <sharedItems longText="1"/>
    </cacheField>
    <cacheField name="Project Name" numFmtId="0">
      <sharedItems longText="1"/>
    </cacheField>
    <cacheField name="Budget Account" numFmtId="0">
      <sharedItems containsMixedTypes="1" containsNumber="1" containsInteger="1" minValue="1383" maxValue="4895"/>
    </cacheField>
    <cacheField name="Project Start Date" numFmtId="14">
      <sharedItems containsSemiMixedTypes="0" containsNonDate="0" containsDate="1" containsString="0" minDate="2021-12-09T00:00:00" maxDate="2025-07-02T00:00:00"/>
    </cacheField>
    <cacheField name="Project End Date" numFmtId="14">
      <sharedItems containsSemiMixedTypes="0" containsNonDate="0" containsDate="1" containsString="0" minDate="2022-06-30T00:00:00" maxDate="2027-01-01T00:00:00"/>
    </cacheField>
    <cacheField name="# of Days in Project Period" numFmtId="1">
      <sharedItems containsSemiMixedTypes="0" containsString="0" containsNumber="1" containsInteger="1" minValue="9" maxValue="1701"/>
    </cacheField>
    <cacheField name="% of Project Period Passed" numFmtId="9">
      <sharedItems containsSemiMixedTypes="0" containsString="0" containsNumber="1" minValue="-1.1565934065934067" maxValue="1.8543956043956045"/>
    </cacheField>
    <cacheField name="Original Budgeted Amount" numFmtId="44">
      <sharedItems containsSemiMixedTypes="0" containsString="0" containsNumber="1" minValue="0" maxValue="50000000"/>
    </cacheField>
    <cacheField name="Initial Approved Work Program #" numFmtId="0">
      <sharedItems containsBlank="1"/>
    </cacheField>
    <cacheField name="Description of Project (Limited to 1500 characters)" numFmtId="0">
      <sharedItems longText="1"/>
    </cacheField>
    <cacheField name="Brief description of structure and objectives of assistance program(s), including public health or negative economic impact experienced (Limited to 250 characters)" numFmtId="0">
      <sharedItems containsBlank="1" longText="1"/>
    </cacheField>
    <cacheField name="Brief description of approach to ensuring the response is reasonable and proportional to a public health or negative economic impact of COVID-19. (limited to 250 characters)" numFmtId="0">
      <sharedItems containsBlank="1" longText="1"/>
    </cacheField>
    <cacheField name="Narrative - Update on Project Status" numFmtId="0">
      <sharedItems containsBlank="1" longText="1"/>
    </cacheField>
    <cacheField name="Completion Status" numFmtId="0">
      <sharedItems count="5">
        <s v="Completed 50% or More"/>
        <s v="Completed less than 50%"/>
        <s v="Completed"/>
        <s v="Not Implemented/Deobligated"/>
        <s v="Not Started"/>
      </sharedItems>
    </cacheField>
    <cacheField name="Previous Obligations Reported" numFmtId="44">
      <sharedItems containsString="0" containsBlank="1" containsNumber="1" minValue="0" maxValue="48510328"/>
    </cacheField>
    <cacheField name="Additional Obligations between January 1, 2024 - March 31, 2024" numFmtId="0">
      <sharedItems containsString="0" containsBlank="1" containsNumber="1" minValue="0" maxValue="12212117.299999999"/>
    </cacheField>
    <cacheField name="Total Obligations_x000a_DO NOT HARDCODE" numFmtId="44">
      <sharedItems containsSemiMixedTypes="0" containsString="0" containsNumber="1" minValue="0" maxValue="50000000"/>
    </cacheField>
    <cacheField name="Previously Expended" numFmtId="44">
      <sharedItems containsSemiMixedTypes="0" containsString="0" containsNumber="1" minValue="0" maxValue="31620746.75"/>
    </cacheField>
    <cacheField name="Expended January 1, 2024 - March 31, 2024" numFmtId="0">
      <sharedItems containsString="0" containsBlank="1" containsNumber="1" minValue="0" maxValue="11581463.670000002"/>
    </cacheField>
    <cacheField name="Total Expended_x000a_DO NOT HARDCODE" numFmtId="44">
      <sharedItems containsSemiMixedTypes="0" containsString="0" containsNumber="1" minValue="0" maxValue="43202210.420000002"/>
    </cacheField>
    <cacheField name="% Expended" numFmtId="0">
      <sharedItems containsBlank="1" containsMixedTypes="1" containsNumber="1" minValue="0" maxValue="1.1306343034370496"/>
    </cacheField>
    <cacheField name="Approved_x000a_Adjustments (+/-)_x000a_(Work Programs + Budget Revisions)" numFmtId="0">
      <sharedItems containsString="0" containsBlank="1" containsNumber="1" minValue="-4799969" maxValue="0"/>
    </cacheField>
    <cacheField name="Revised Approved Budget" numFmtId="44">
      <sharedItems containsSemiMixedTypes="0" containsString="0" containsNumber="1" minValue="0" maxValue="50000000"/>
    </cacheField>
    <cacheField name="Additional Potential Deobligation Amount" numFmtId="44">
      <sharedItems containsSemiMixedTypes="0" containsString="0" containsNumber="1" minValue="-4.1836756281554699E-11" maxValue="22628057.280000001"/>
    </cacheField>
    <cacheField name="Sustainability: One Time Funding, Medicaid, Other Funding Source, Budget Request" numFmtId="0">
      <sharedItems longText="1"/>
    </cacheField>
    <cacheField name="# of Households/Individuals Served/Tests/etc. " numFmtId="0">
      <sharedItems containsBlank="1" containsMixedTypes="1" containsNumber="1" containsInteger="1" minValue="0" maxValue="12680" longText="1"/>
    </cacheField>
    <cacheField name="Amount Allocated towards Evidence Based Interventions" numFmtId="0">
      <sharedItems containsBlank="1" containsMixedTypes="1" containsNumber="1" containsInteger="1" minValue="0" maxValue="20739792" longText="1"/>
    </cacheField>
    <cacheField name="Is this project related to a Capital Expenditure?" numFmtId="0">
      <sharedItems containsBlank="1" containsMixedTypes="1" containsNumber="1" containsInteger="1" minValue="0" maxValue="0"/>
    </cacheField>
    <cacheField name="Area Served: Urban (Clark/Washoe), Rural or Statewide" numFmtId="0">
      <sharedItems count="4">
        <s v="Statewide"/>
        <s v="Rural"/>
        <s v="Clark"/>
        <s v="Washoe"/>
      </sharedItems>
    </cacheField>
    <cacheField name="Topic Area: Behavioral Health (Adult or Children); Infrastructure; Public Health; Workforce; Other" numFmtId="0">
      <sharedItems count="6">
        <s v="Infrastructure"/>
        <s v="Workforce"/>
        <s v="Public Health"/>
        <s v="Social Services"/>
        <s v="Behavioral Health (Adult/Children)"/>
        <s v="Child Care"/>
      </sharedItems>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bi Reynolds" refreshedDate="45418.457083912035" createdVersion="8" refreshedVersion="8" minRefreshableVersion="3" recordCount="148" xr:uid="{3BC38E64-8D86-41CB-A4FC-7D49EECDF3C7}">
  <cacheSource type="worksheet">
    <worksheetSource ref="A2:AE150" sheet="Agency Projects"/>
  </cacheSource>
  <cacheFields count="31">
    <cacheField name="Agency Number" numFmtId="0">
      <sharedItems containsSemiMixedTypes="0" containsString="0" containsNumber="1" containsInteger="1" minValue="400" maxValue="409"/>
    </cacheField>
    <cacheField name="Project #" numFmtId="0">
      <sharedItems longText="1"/>
    </cacheField>
    <cacheField name="Project Name" numFmtId="0">
      <sharedItems longText="1"/>
    </cacheField>
    <cacheField name="Budget Account" numFmtId="0">
      <sharedItems containsMixedTypes="1" containsNumber="1" containsInteger="1" minValue="1383" maxValue="4895"/>
    </cacheField>
    <cacheField name="Project Start Date" numFmtId="14">
      <sharedItems containsSemiMixedTypes="0" containsNonDate="0" containsDate="1" containsString="0" minDate="2021-12-09T00:00:00" maxDate="2025-07-02T00:00:00"/>
    </cacheField>
    <cacheField name="Project End Date" numFmtId="14">
      <sharedItems containsSemiMixedTypes="0" containsNonDate="0" containsDate="1" containsString="0" minDate="2022-06-30T00:00:00" maxDate="2027-01-01T00:00:00"/>
    </cacheField>
    <cacheField name="# of Days in Project Period" numFmtId="1">
      <sharedItems containsSemiMixedTypes="0" containsString="0" containsNumber="1" containsInteger="1" minValue="9" maxValue="1701"/>
    </cacheField>
    <cacheField name="% of Project Period Passed" numFmtId="9">
      <sharedItems containsSemiMixedTypes="0" containsString="0" containsNumber="1" minValue="-1.1565934065934067" maxValue="1.8543956043956045"/>
    </cacheField>
    <cacheField name="Original Budgeted Amount" numFmtId="44">
      <sharedItems containsSemiMixedTypes="0" containsString="0" containsNumber="1" minValue="0" maxValue="50000000"/>
    </cacheField>
    <cacheField name="Initial Approved Work Program #" numFmtId="0">
      <sharedItems containsBlank="1"/>
    </cacheField>
    <cacheField name="Description of Project (Limited to 1500 characters)" numFmtId="0">
      <sharedItems longText="1"/>
    </cacheField>
    <cacheField name="Brief description of structure and objectives of assistance program(s), including public health or negative economic impact experienced (Limited to 250 characters)" numFmtId="0">
      <sharedItems containsBlank="1" longText="1"/>
    </cacheField>
    <cacheField name="Brief description of approach to ensuring the response is reasonable and proportional to a public health or negative economic impact of COVID-19. (limited to 250 characters)" numFmtId="0">
      <sharedItems containsBlank="1" longText="1"/>
    </cacheField>
    <cacheField name="Narrative - Update on Project Status" numFmtId="0">
      <sharedItems containsBlank="1" longText="1"/>
    </cacheField>
    <cacheField name="Completion Status" numFmtId="0">
      <sharedItems/>
    </cacheField>
    <cacheField name="Previous Obligations Reported" numFmtId="44">
      <sharedItems containsString="0" containsBlank="1" containsNumber="1" minValue="0" maxValue="48510328"/>
    </cacheField>
    <cacheField name="Additional Obligations between January 1, 2024 - March 31, 2024" numFmtId="0">
      <sharedItems containsString="0" containsBlank="1" containsNumber="1" minValue="0" maxValue="12212117.299999999"/>
    </cacheField>
    <cacheField name="Total Obligations_x000a_DO NOT HARDCODE" numFmtId="44">
      <sharedItems containsSemiMixedTypes="0" containsString="0" containsNumber="1" minValue="0" maxValue="50000000"/>
    </cacheField>
    <cacheField name="Previously Expended" numFmtId="44">
      <sharedItems containsSemiMixedTypes="0" containsString="0" containsNumber="1" minValue="0" maxValue="31620746.75"/>
    </cacheField>
    <cacheField name="Expended January 1, 2024 - March 31, 2024" numFmtId="0">
      <sharedItems containsString="0" containsBlank="1" containsNumber="1" minValue="0" maxValue="11581463.670000002"/>
    </cacheField>
    <cacheField name="Total Expended_x000a_DO NOT HARDCODE" numFmtId="44">
      <sharedItems containsSemiMixedTypes="0" containsString="0" containsNumber="1" minValue="0" maxValue="43202210.420000002"/>
    </cacheField>
    <cacheField name="% Expended" numFmtId="0">
      <sharedItems containsBlank="1" containsMixedTypes="1" containsNumber="1" minValue="0" maxValue="1.1306343034370496"/>
    </cacheField>
    <cacheField name="Approved_x000a_Adjustments (+/-)_x000a_(Work Programs + Budget Revisions)" numFmtId="0">
      <sharedItems containsString="0" containsBlank="1" containsNumber="1" minValue="-4799969" maxValue="0"/>
    </cacheField>
    <cacheField name="Revised Approved Budget" numFmtId="44">
      <sharedItems containsSemiMixedTypes="0" containsString="0" containsNumber="1" minValue="0" maxValue="50000000"/>
    </cacheField>
    <cacheField name="Additional Potential Deobligation Amount" numFmtId="44">
      <sharedItems containsSemiMixedTypes="0" containsString="0" containsNumber="1" minValue="-4.1836756281554699E-11" maxValue="22628057.280000001"/>
    </cacheField>
    <cacheField name="Sustainability: One Time Funding, Medicaid, Other Funding Source, Budget Request" numFmtId="0">
      <sharedItems count="24" longText="1">
        <s v="One Time Funding"/>
        <s v="One Time Funding/General Fund"/>
        <s v="Not Implemented"/>
        <s v="Medicaid"/>
        <s v="Indirect and Cost Allocation"/>
        <s v="General Fund"/>
        <s v="Federal Funding"/>
        <s v="Medicaid &amp; General Fund"/>
        <s v="Complete" u="1"/>
        <s v=" One Time Funding" u="1"/>
        <s v="Grant Funding" u="1"/>
        <s v="One Time Funding/Budget Request" u="1"/>
        <s v="N/A" u="1"/>
        <s v="Completed" u="1"/>
        <s v="On going cost for the system will be Indirect cost and Cost Allocation." u="1"/>
        <s v="Budget Request" u="1"/>
        <s v="The project is to be completed June 30, 2024; no additional funding will be required.  WP is being processed to de-obligate funds." u="1"/>
        <s v="NSPHL and OSE are applying for Epidemiology and Laboratory Capacity (ELC) Grant funding through CDC and writing in the Genomic-Epi-Lab Specialist for Project D-Advanced Molecular Detection. If funded, this position and associated project deliverables will have sustainability through the end of ARPA Funding until the end of the ELC 5 year grant cycle, which is 7/31/2029" u="1"/>
        <s v="Indirect cost and Cost Allocation." u="1"/>
        <s v="Title X award is partially funded at 40% of current grant period (4/1/24 -3/31/25)." u="1"/>
        <s v="One Time Project" u="1"/>
        <s v="Medicaid will be billed when possible for the crisis services and a budget enhancement will be requested." u="1"/>
        <s v="One Time Funding for Development and Maintenance &amp; Operation is a Budget Request" u="1"/>
        <s v="General Fund &amp; Medicaid starting 7/1/24 - SFY 25" u="1"/>
      </sharedItems>
    </cacheField>
    <cacheField name="# of Households/Individuals Served/Tests/etc. " numFmtId="0">
      <sharedItems containsBlank="1" containsMixedTypes="1" containsNumber="1" containsInteger="1" minValue="0" maxValue="12680" longText="1"/>
    </cacheField>
    <cacheField name="Amount Allocated towards Evidence Based Interventions" numFmtId="0">
      <sharedItems containsBlank="1" containsMixedTypes="1" containsNumber="1" containsInteger="1" minValue="0" maxValue="20739792" longText="1"/>
    </cacheField>
    <cacheField name="Is this project related to a Capital Expenditure?" numFmtId="0">
      <sharedItems containsBlank="1" containsMixedTypes="1" containsNumber="1" containsInteger="1" minValue="0" maxValue="0"/>
    </cacheField>
    <cacheField name="Area Served: Urban (Clark/Washoe), Rural or Statewide" numFmtId="0">
      <sharedItems/>
    </cacheField>
    <cacheField name="Topic Area: Behavioral Health (Adult or Children); Infrastructure; Public Health; Workforce; Other" numFmtId="0">
      <sharedItems count="6">
        <s v="Infrastructure"/>
        <s v="Workforce"/>
        <s v="Public Health"/>
        <s v="Social Services"/>
        <s v="Behavioral Health (Adult/Children)"/>
        <s v="Child Car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n v="400"/>
    <s v="23NVTRI01"/>
    <s v="DHHS DO - Nevada Transplant Institute"/>
    <n v="3195"/>
    <d v="2022-10-20T00:00:00"/>
    <d v="2026-06-30T00:00:00"/>
    <n v="1349"/>
    <n v="0.41808747220163084"/>
    <n v="15000000"/>
    <s v="23FR319503"/>
    <s v="This request will allow the division to subgrant funds to the Nevada Donor Network to support the Nevada Transplant Institute (NTI). This one-time funding will be used to support a cooperative approach to organ donation and transplantation to solve a great inequity and disparity in the Battle Born State. This request will fund the necessary infrastructure and campus ecosystem at the Nevada Donor Network in Las Vegas and in Reno to support the state-wide Nevada Transplant Institute (NTI). Funds will also be utilized to fund the cost of the initial 10 liver transplants prior to CMS certification, infrastructure enhancements at a Southern Nevada hospital to start a liver transplant center, and infrastructure enhancement to start a kidney transplant center at a Northern Nevada hospital."/>
    <s v="N/A"/>
    <s v="N/A"/>
    <s v="Organ Ox perfusion initiative funded by the grant has yielded 9 livers for transplantation since September that would not have been possible otherwise. Renown Regional Medical Center as part of NTI grant funding continues construction/remodel of the transplant floor. NDN is set to close on 1050 E Sahara Ave on April 4th. Next steps are to engage an architect to help design the Donor Care Unit which will be followed by renovations. The first transplant under the partnership facilitated by the grant is projected to occur in the third quarter of 2024 (pending physician licensing) of the NTI Director and partner."/>
    <x v="0"/>
    <n v="15000000"/>
    <n v="0"/>
    <n v="15000000"/>
    <n v="3629037.24"/>
    <n v="4500317.26"/>
    <n v="8129354.5"/>
    <n v="0.54195696666666671"/>
    <m/>
    <n v="15000000"/>
    <n v="0"/>
    <s v="One Time Funding"/>
    <s v="N/A"/>
    <s v="N/A"/>
    <s v="Yes"/>
    <x v="0"/>
    <x v="0"/>
    <s v="SFY24 WP 24FRF31951 Submitted 4/22 to align authority with balance of NOA. "/>
  </r>
  <r>
    <n v="400"/>
    <s v="23EIPRC01"/>
    <s v="DHHS DO - Early Intervention Personnel Center"/>
    <n v="3276"/>
    <d v="2022-10-20T00:00:00"/>
    <d v="2026-06-30T00:00:00"/>
    <n v="1349"/>
    <n v="0.41808747220163084"/>
    <n v="368100"/>
    <s v="23FR327601"/>
    <s v="This proposal requests ARPA funding for the Nevada Early Intervention System to develop a feasible solution as well as additional option to traditional academia in order to retain employees and assist them in meeting their professional requirements. An Early Intervention Personnel Center may facilitate a Developmental Specialist Core Series of professional development curriculum that will be no cost to El professional learners, and that will be comparably rigorous to current, traditional paths of 18 course credits to educator licensure, and that would meet federal requirements through IDEA Part C for highly qualified professionals, according to 34 CFR 303.119 Comprehensive System for Personnel Development."/>
    <s v="N/A"/>
    <s v="N/A"/>
    <s v="Cohort Updates - Cohort 1 Learners who began their PD coursework April 2023 graduated April 2, 2024. 19 Learners graduated and will be able to meet their professional requirements to maintain their position. Cohort 2 Learners began instruction August 2023 and will graduate August 2024. Cohort 3 Learners began instruction Mary 2024 and will graduate April 2025. PD Center Retention Initiative estimated impact for EI Families &amp; Savings to Professional DS Learners: Average caseload of 25 children x 65 Learners:  1,625 Children and EI Families with service continuity; Tuition range $8,359 - $14,408 per Learner + Licensure $545:  $8,904 - $14,953 savings per Learner x 65 DS Series Learners (Cohorts 1-3):  $578,760 - $971,945 combined savings to Learners. Annual subscription for ESBCO (academic research platform for the PD Center) was paid. Contract PD Center Director will continue with ARPA funds through June 2026, and thereafter funding for the position would be through annual formula grant funds. New digital textbooks for Curriculum in Early Intervention course were ordered because hard copies were sold out. PD Center received promotional items which were sent to Cohort 1 Learners, Instructors and will also be shared with stakeholders and the public at outreach events. Cohort 1 Learners also were sent the $25 gas cards toward their practicum requirements."/>
    <x v="1"/>
    <n v="41986.75"/>
    <n v="55940.45"/>
    <n v="97927.2"/>
    <n v="25232.019999999997"/>
    <n v="39021.79"/>
    <n v="64253.81"/>
    <n v="0.17455531105677805"/>
    <m/>
    <n v="368100"/>
    <n v="270172.79999999999"/>
    <s v="One Time Funding"/>
    <s v="N/A"/>
    <s v="N/A"/>
    <s v="No"/>
    <x v="0"/>
    <x v="1"/>
    <s v="SFY24 WP 24FR327602 Submitted 4/25 to align authority with balance of NOA. "/>
  </r>
  <r>
    <n v="400"/>
    <s v="23ARYRX01"/>
    <s v="ARRAYRX"/>
    <n v="3195"/>
    <d v="2022-08-17T00:00:00"/>
    <d v="2024-12-31T00:00:00"/>
    <n v="867"/>
    <n v="1"/>
    <n v="250000"/>
    <s v="23FRF31951"/>
    <s v="Communications campaign for the launch of the Array prescription card program."/>
    <s v="N/A"/>
    <s v="N/A"/>
    <s v="Project complete. All funding was used for the development and publishing of an advertising campaign in English and Spanish to promote the ArrayRX prescription drug card."/>
    <x v="2"/>
    <n v="250000"/>
    <m/>
    <n v="250000"/>
    <n v="250000"/>
    <m/>
    <n v="250000"/>
    <n v="1"/>
    <m/>
    <n v="250000"/>
    <n v="0"/>
    <s v="One Time Funding"/>
    <s v="N/A"/>
    <s v="N/A"/>
    <s v="No"/>
    <x v="0"/>
    <x v="2"/>
    <m/>
  </r>
  <r>
    <n v="400"/>
    <s v="22PRVSM01"/>
    <s v="HUMAN SERVICES PROVIDER SUMMIT"/>
    <n v="3195"/>
    <d v="2022-04-19T00:00:00"/>
    <d v="2022-06-30T00:00:00"/>
    <n v="72"/>
    <n v="1"/>
    <n v="16074"/>
    <s v="22FRF31951"/>
    <s v="The event will help identify a short list of providers who are equipped to address our service gaps. It will also educate new providers on how to do business in the state and gain additional insight from the provider community on current barriers to expansion."/>
    <s v="N/A"/>
    <s v="N/A"/>
    <s v="Project complete. In collaboration with the Office of the Governor, DHHS hosted a Healthcare Provider Summit to restart conversations that were put on hold for the pandemic, discuss ideas and innovations, and collaborate to better support the health of all Nevadans."/>
    <x v="2"/>
    <n v="16073.49"/>
    <m/>
    <n v="16073.49"/>
    <n v="16073.49"/>
    <m/>
    <n v="16073.49"/>
    <n v="0.9999682717431877"/>
    <n v="-0.51"/>
    <n v="16073.49"/>
    <n v="0"/>
    <s v="One Time Funding"/>
    <s v="N/A"/>
    <s v="N/A"/>
    <s v="No"/>
    <x v="0"/>
    <x v="0"/>
    <m/>
  </r>
  <r>
    <n v="400"/>
    <s v="23DOCMP01"/>
    <s v="DHHS Director's Office Computers"/>
    <n v="3150"/>
    <d v="2022-10-20T00:00:00"/>
    <d v="2023-06-30T00:00:00"/>
    <n v="253"/>
    <n v="1"/>
    <n v="13449"/>
    <s v="23FR315001"/>
    <s v="Purchase of 6 laptops to enable staff to telework when needed, due to public health emergencies."/>
    <s v="N/A"/>
    <s v="N/A"/>
    <s v="Equipment was purchased"/>
    <x v="2"/>
    <n v="13028.7"/>
    <m/>
    <n v="13028.7"/>
    <n v="13028.7"/>
    <m/>
    <n v="13028.7"/>
    <n v="0.96874860584430078"/>
    <n v="-420.3"/>
    <n v="13028.7"/>
    <n v="0"/>
    <s v="One Time Funding"/>
    <s v="N/A"/>
    <s v="N/A"/>
    <s v="No"/>
    <x v="0"/>
    <x v="0"/>
    <m/>
  </r>
  <r>
    <n v="400"/>
    <s v="23DOCMP02"/>
    <s v="DHHS Director's Office Admin Svc and GMU"/>
    <n v="3195"/>
    <d v="2022-10-20T00:00:00"/>
    <d v="2023-06-30T00:00:00"/>
    <n v="253"/>
    <n v="1"/>
    <n v="6724"/>
    <s v="23FR319502"/>
    <s v="Purchase 3 laptops for telework"/>
    <s v="N/A"/>
    <s v="N/A"/>
    <s v="Equipment was purchased"/>
    <x v="2"/>
    <n v="6195"/>
    <m/>
    <n v="6195"/>
    <n v="6195"/>
    <m/>
    <n v="6195"/>
    <n v="0.92132659131469363"/>
    <n v="-529"/>
    <n v="6195"/>
    <n v="0"/>
    <s v="One Time Funding"/>
    <s v="N/A"/>
    <s v="N/A"/>
    <s v="No"/>
    <x v="0"/>
    <x v="0"/>
    <m/>
  </r>
  <r>
    <n v="402"/>
    <s v="22CHCMH01"/>
    <s v="CRG - Churchill Community Hospital Inc. "/>
    <s v="3266/78"/>
    <d v="2022-06-22T00:00:00"/>
    <d v="2024-06-30T00:00:00"/>
    <n v="739"/>
    <n v="0.92557510148849798"/>
    <n v="10936"/>
    <s v="22FRF32662"/>
    <s v="Churchill Community Hospital, Inc.'s Patients In Need project makes direct grants available to Banner Churchill Community Hospital patients in need of assistance that is not otherwise available in Churchill County. The goal is meeting the immediate needs of financially and socially vulnerable patients at discharge, as identified by a licensed social worker at the hospital. The project focus is on improving access to healthcare through direct financial support for transportation."/>
    <s v="Transportation costs are provided to financially and socially vulnerable patients after discharge to ensure they are able to get to follow-up doctor appointments."/>
    <s v="Funding if provided only to low or moderate income households or individuals."/>
    <s v="Subrecipient continues to provide services but anticipates they will not spend down the entire subaward. ADSD will complete a de-obligation of unspent funds once a final RFR has been submitted in July."/>
    <x v="0"/>
    <n v="10936"/>
    <n v="0"/>
    <n v="10936"/>
    <n v="893.18"/>
    <n v="330.26"/>
    <n v="1223.44"/>
    <n v="0.1118727139722019"/>
    <m/>
    <n v="10936"/>
    <n v="0"/>
    <s v="One Time Funding"/>
    <n v="12"/>
    <s v="No"/>
    <s v="No"/>
    <x v="1"/>
    <x v="3"/>
    <m/>
  </r>
  <r>
    <n v="402"/>
    <s v="23GTGAC01"/>
    <s v="Ackerman Center"/>
    <n v="3279"/>
    <d v="2022-08-18T00:00:00"/>
    <d v="2024-08-17T00:00:00"/>
    <n v="730"/>
    <n v="0.85890410958904106"/>
    <n v="8527243"/>
    <s v="23FRF32794"/>
    <s v="Funding to hire diagnostic and therapeutic providers to diagnose children with neurodevelopmental disorders. Funds will be sub awarded to the GGAF Ackerman Center, which is the only multidisciplinary center in Southern Nevada that specializes in diagnosing children with neurodevelopmental disorders as early as 12 to 14 months of age. The Ackerman Center will hire 100 clinicians to meet the demand in the state. Anticipate wait time to reduce from 9-18 months to 1-3 months with over 2,000 children being diagnosed annually."/>
    <s v="With the addition of more diagnosing providers, it also allows for the more senior professionals to provide community training and resources to families and other community providers, creating more awareness and knowledgeable professionals within the developmental and intellectual disability space. Reaching sustainability within the Ackerman Center, allows the foundational side of GGAF to invest more of their contributions, grants and philanthropic efforts towards supporting family support services, social and vocational programming as well as financial assistance by way of family grants for families who cannot afford these essential services.  "/>
    <s v="Expanding clinical staff will result in a significant increase in the number of youths in Southern Nevada being diagnosed and receiving necessary therapies, reducing long wait lists and families having to leave the state to receive care. Reducing wait times from 9 to 18 months to 1 to 3 months.  "/>
    <s v="Project is moving forward as expected and funds are expected to be fully utilized."/>
    <x v="1"/>
    <n v="3503593.43"/>
    <n v="317505.83"/>
    <n v="3821099.2600000002"/>
    <n v="2243323.77"/>
    <n v="317505.83"/>
    <n v="2560829.6"/>
    <n v="0.30031155439102653"/>
    <m/>
    <n v="8527243"/>
    <n v="4706143.74"/>
    <s v="One Time Funding"/>
    <n v="784"/>
    <s v="No"/>
    <s v="No"/>
    <x v="2"/>
    <x v="4"/>
    <m/>
  </r>
  <r>
    <n v="402"/>
    <s v="23HCAPD01"/>
    <s v="Home/Chore Assistance for people with Disabilities"/>
    <s v="3266/78"/>
    <d v="2022-10-20T00:00:00"/>
    <d v="2024-12-31T00:00:00"/>
    <n v="803"/>
    <n v="0.7023661270236613"/>
    <n v="1559280"/>
    <s v="23FRF32665"/>
    <s v="Homemaker and chore assistance services to older adults and people with disabilities. This project will help to address existing waitlists as well as implement new service delivery models to expand capacity for this service. This program offers critical services to people to remain healthy and safe in their homes. It is also one of the lowest return on investment services to support people in their homes."/>
    <s v="As a result of the pandemic, costs are increasing for these services as well as providers are finding it difficult to recruit personnel. This project will help subrecipients implement innovative service delivery models.  "/>
    <s v="Alleviate growing waitlist for services. "/>
    <s v="Subawards are being distributed; contract for self-directed portion expected to be approved in May BOE.  "/>
    <x v="1"/>
    <n v="96605.62"/>
    <n v="469792"/>
    <n v="566397.62"/>
    <n v="172.51"/>
    <n v="14777.71"/>
    <n v="14950.22"/>
    <n v="9.587899543378995E-3"/>
    <n v="-59280"/>
    <n v="1500000"/>
    <n v="933602.38"/>
    <s v="One Time Funding"/>
    <n v="0"/>
    <s v="No"/>
    <s v="No"/>
    <x v="0"/>
    <x v="0"/>
    <m/>
  </r>
  <r>
    <n v="402"/>
    <s v="23SVNEX01"/>
    <s v="Service Navigation Expansion"/>
    <s v="3266/78"/>
    <d v="2022-10-20T00:00:00"/>
    <d v="2025-06-30T00:00:00"/>
    <n v="984"/>
    <n v="0.57317073170731703"/>
    <n v="1646881"/>
    <s v="23FRF32666"/>
    <s v="Create an entry level pipeline for the health care workforce and address access to care for Nevada's most vulnerable population. The ARPA funding will be used to create a focused training on long-term service navigation and offer certification  as entry level navigators for long term services and supports. These positions are critical to enhance the states No Wrong Door efforts, educating individuals and families on programs and services, coordinating services across various programs, expand access to various services, including Medicare Counseling and Office for Consumer Health Assistance Services. This funding will support the development of curriculum, grant funded direct service providers, and administrative costs with a project start date of January 2023 and anticipated to be an ongoing service sustainable through Medicaid claiming, grant funds, and state general funds to the extent available."/>
    <s v="This project will help individuals navigate the long term services and supports system and will increase the skills and knowledge of Resource &amp; Service Navigator professionals.  "/>
    <s v="Increase capacity to provide assistance to inquiries and ensure all populations are served through a trained, professional workforce.  "/>
    <s v="De-obligated $500,000 from project; also potentially looking to extend project to 12/31/26 pending final outcome of NWD Planning grant.  Existing efforts to align outreach activities and secure a vendor for training are on hold pending NWD implementation Strategic Plan.  CIA Recommendations Implementation project moving forward.  "/>
    <x v="1"/>
    <n v="520000"/>
    <n v="0"/>
    <n v="520000"/>
    <n v="0"/>
    <n v="10000"/>
    <n v="10000"/>
    <n v="6.0720841396555061E-3"/>
    <n v="-500000"/>
    <n v="1146881"/>
    <n v="626881"/>
    <s v="One Time Funding"/>
    <n v="0"/>
    <s v="No"/>
    <s v="No"/>
    <x v="0"/>
    <x v="1"/>
    <m/>
  </r>
  <r>
    <n v="402"/>
    <s v="22CCSCR01"/>
    <s v="Carson City Senior Center"/>
    <n v="3266"/>
    <d v="2022-04-01T00:00:00"/>
    <d v="2023-03-31T00:00:00"/>
    <n v="364"/>
    <n v="1"/>
    <n v="25727.13"/>
    <s v="22FRF32661"/>
    <s v="Sub-award to Carson City Senior Center under Community Recovery Grant."/>
    <s v="Contract meal service to continue congregate and home delivered meals for clients eligible under the Older Americans Act, while Carson City Senior Center kitchen was temporarily closed."/>
    <s v="Addressed food insecurity for vulnerable populations. "/>
    <s v="Complete. Remaining funds de-obligated. "/>
    <x v="2"/>
    <n v="8328.8700000000008"/>
    <n v="0"/>
    <n v="8328.8700000000008"/>
    <n v="8328.8700000000008"/>
    <n v="0"/>
    <n v="8328.8700000000008"/>
    <n v="0.32373879247315968"/>
    <m/>
    <n v="25727.13"/>
    <n v="17398.260000000002"/>
    <s v="One Time Funding"/>
    <n v="438"/>
    <s v="No"/>
    <s v="No"/>
    <x v="1"/>
    <x v="3"/>
    <m/>
  </r>
  <r>
    <n v="402"/>
    <s v="22OCHA01"/>
    <s v="Office for Consumer Health Assistance"/>
    <n v="3204"/>
    <d v="2022-07-01T00:00:00"/>
    <d v="2023-06-30T00:00:00"/>
    <n v="364"/>
    <n v="1"/>
    <n v="173353"/>
    <s v="22FRF32041"/>
    <s v="Funding a projected revenue shortfall related to a reduction in billable activities."/>
    <m/>
    <m/>
    <s v="Complete"/>
    <x v="2"/>
    <n v="173353"/>
    <n v="0"/>
    <n v="173353"/>
    <n v="173353"/>
    <n v="0"/>
    <n v="173353"/>
    <n v="1"/>
    <m/>
    <n v="173353"/>
    <n v="0"/>
    <s v="One Time Funding"/>
    <s v="N/A"/>
    <s v="N/A"/>
    <s v="No"/>
    <x v="0"/>
    <x v="3"/>
    <m/>
  </r>
  <r>
    <n v="402"/>
    <s v="22HHRHD01"/>
    <s v="Helping Hands Rural Home Delivered Meals"/>
    <n v="3266"/>
    <d v="2022-04-01T00:00:00"/>
    <d v="2023-03-31T00:00:00"/>
    <n v="364"/>
    <n v="1"/>
    <n v="626889.56999999995"/>
    <s v="22FRF32661"/>
    <s v="Sub-award to Helping Hands Rural Home Delivered Meals under the Community Recovery Grant."/>
    <s v="Increased number of households that received food or food assistance "/>
    <s v="Served vulnerable and rural populations"/>
    <s v="Complete"/>
    <x v="2"/>
    <n v="626889.56999999995"/>
    <n v="0"/>
    <n v="626889.56999999995"/>
    <n v="626889.56999999995"/>
    <n v="0"/>
    <n v="626889.56999999995"/>
    <n v="1"/>
    <m/>
    <n v="626889.56999999995"/>
    <n v="0"/>
    <s v="One Time Funding"/>
    <n v="463"/>
    <s v="No"/>
    <s v="No"/>
    <x v="1"/>
    <x v="3"/>
    <m/>
  </r>
  <r>
    <n v="402"/>
    <s v="23CMSMI01"/>
    <s v="Data System Modernization and Integration"/>
    <n v="3151"/>
    <d v="2022-10-20T00:00:00"/>
    <d v="2026-12-31T00:00:00"/>
    <n v="1533"/>
    <n v="0.3679060665362035"/>
    <n v="7500000"/>
    <s v="23FRF31513"/>
    <s v="To contract a vendor to design, develop, and implement ADSD's data system modernization, and contract two IT augmentation positions through the funding period."/>
    <s v="This project will benefit several public assistance programs and ensure timely access to services by Nevada's most vulnerable populations.  "/>
    <s v="Increase response and communication for accessing services.  "/>
    <s v="Contract in place, working on requirements for Developmental services, Frail Elderly and Physically Disabled waiver programs.  System is being implemented in modules.  Additional system evaluations and contracts in process.  _x000a_"/>
    <x v="1"/>
    <n v="2422267.6"/>
    <m/>
    <n v="2422267.6"/>
    <n v="179410"/>
    <n v="78354.25"/>
    <n v="257764.25"/>
    <n v="3.4368566666666669E-2"/>
    <m/>
    <n v="7500000"/>
    <n v="5077732.4000000004"/>
    <s v="One Time Funding"/>
    <s v="N/A"/>
    <s v="No"/>
    <s v="No"/>
    <x v="0"/>
    <x v="0"/>
    <m/>
  </r>
  <r>
    <n v="402"/>
    <s v="23CONSV01"/>
    <s v="Agency Operation Improvements"/>
    <n v="3151"/>
    <d v="2022-10-20T00:00:00"/>
    <d v="2024-06-30T00:00:00"/>
    <n v="619"/>
    <n v="0.91114701130856224"/>
    <n v="1040000"/>
    <s v="23FRF31512"/>
    <s v="Two contracts to aid the division in: 1. Improve processes and systems. 2. Implementing complex federal regulations."/>
    <s v="This project will increase efficiencies, as well as ensure compliance with federal regulations.  "/>
    <s v="Increase efficiencies within the agency to ensure timely response to consumer requests for assistance.  "/>
    <s v="Federal regulation project is moving forward and expect final completion of all reports by end of June. Vendor is presenting at ADSD conference. Business process project completed. _x000a_"/>
    <x v="0"/>
    <n v="0"/>
    <n v="0"/>
    <n v="0"/>
    <n v="796237.5"/>
    <n v="0"/>
    <n v="796237.5"/>
    <n v="0.76561298076923079"/>
    <m/>
    <n v="1040000"/>
    <n v="1040000"/>
    <s v="One Time Funding"/>
    <s v="N/A"/>
    <s v="No"/>
    <s v="No"/>
    <x v="0"/>
    <x v="0"/>
    <m/>
  </r>
  <r>
    <n v="402"/>
    <s v="23DRCFL01"/>
    <s v="Desert Regional Center, Intermediate Care Facility Flooring"/>
    <n v="3279"/>
    <d v="2022-08-18T00:00:00"/>
    <d v="2024-06-30T00:00:00"/>
    <n v="682"/>
    <n v="0.91935483870967738"/>
    <n v="87690"/>
    <s v="23FRF32791"/>
    <s v="Purchase and installation of new high quality and high traffic flooring."/>
    <s v="Purchase and installation of new high quality and high traffic flooring will assist in the cleaning and maintenance of flooring in the Intermediate Care Facility (ICF) which sees high traffic and high abuse from traffic.  Current flooring is showing signs of wear and tear and is difficult to maintain.  Installation of new flooring will also provide consistency across all homes at the ICF and streamline cleaning procedures."/>
    <s v="Purchase and installation of new high quality and high traffic flooring will streamline and improve cleaning procedures, which will promote cleanliness and positive health outcomes."/>
    <s v="Project went out to bid for a new vendor.  Contract was awarded to Cloud Carpets and work is expected to commence in the coming weeks."/>
    <x v="1"/>
    <n v="22169.94"/>
    <n v="0"/>
    <n v="22169.94"/>
    <n v="22169.94"/>
    <n v="0"/>
    <n v="22169.94"/>
    <n v="0.25282175846732807"/>
    <m/>
    <n v="87690"/>
    <n v="65520.06"/>
    <s v="One Time Funding"/>
    <n v="12"/>
    <s v="No"/>
    <s v="No"/>
    <x v="2"/>
    <x v="0"/>
    <m/>
  </r>
  <r>
    <n v="402"/>
    <s v="23FCWPL01"/>
    <s v="Personal Care Workforce Impact"/>
    <s v="3266/78"/>
    <d v="2022-10-20T00:00:00"/>
    <d v="2026-12-31T00:00:00"/>
    <n v="1533"/>
    <n v="0.3679060665362035"/>
    <n v="5000000"/>
    <s v="23FRF32669"/>
    <s v="To establish a Caregiving Training Institute utilizing a consensus curriculum to train professional caregivers."/>
    <s v="The COVID-19 pandemic has exacerbated the workforce shortages in the personal care workforce.  This project aims to build a consensus based training curriculum, while also supporting workforce development through outreach and incentives for recruitment and retention.  "/>
    <s v="This project is critical to Olmstead compliance to help people with disabilities stay out of institutional settings.  The availability of personal care professionals is critical to providing home and community based services.  "/>
    <s v="Have identified a vendor to assist with project management and implementation.  Working to finalize Service Agreement under statewide contract.  Anticipated BOE July 2024.  De-obligated $2,000,000.  "/>
    <x v="1"/>
    <n v="69974.100000000006"/>
    <n v="0"/>
    <n v="69974.100000000006"/>
    <n v="1321.25"/>
    <n v="1827.76"/>
    <n v="3149.01"/>
    <n v="6.2980200000000005E-4"/>
    <n v="-2000000"/>
    <n v="3000000"/>
    <n v="2930025.9"/>
    <s v="One Time Funding"/>
    <s v="N/A"/>
    <s v="No"/>
    <s v="No"/>
    <x v="0"/>
    <x v="1"/>
    <m/>
  </r>
  <r>
    <n v="402"/>
    <s v="23HBSMS01"/>
    <s v="Home-Delivered Meals for Older Adults"/>
    <s v="3266/78"/>
    <d v="2022-10-20T00:00:00"/>
    <d v="2024-12-31T00:00:00"/>
    <n v="803"/>
    <n v="0.7023661270236613"/>
    <n v="2909528"/>
    <s v="23FR32663"/>
    <s v="Sub-award to existing community partners to increase program capacity by providing home-delivered meals and necessary equipment"/>
    <s v="To build capacity and reduce waitlist of older adults to receive home delivered meals. "/>
    <s v="Supports independent living for older adults through nutritious meals."/>
    <s v="Subawards distributed. Projects moving forward as scheduled. "/>
    <x v="1"/>
    <n v="0"/>
    <n v="2048593.44"/>
    <n v="2048593.44"/>
    <n v="0"/>
    <n v="107583.25"/>
    <n v="107583.25"/>
    <n v="3.6976186515476052E-2"/>
    <n v="-400000"/>
    <n v="2509528"/>
    <n v="460934.56000000006"/>
    <s v="One Time Funding"/>
    <n v="520"/>
    <s v="No"/>
    <s v="No"/>
    <x v="0"/>
    <x v="3"/>
    <m/>
  </r>
  <r>
    <n v="402"/>
    <s v="23TELEQ01"/>
    <s v="Telework Equipment"/>
    <n v="3151"/>
    <d v="2022-10-20T00:00:00"/>
    <d v="2023-06-30T00:00:00"/>
    <n v="253"/>
    <n v="1"/>
    <n v="240000"/>
    <s v="23FRF31511"/>
    <s v="To purchase IT equipment to support remote work to mitigate the risk of infection disease transmission to the most vulnerable populations."/>
    <s v="Increase efficiency and productivity for a hybrid work environment.  "/>
    <s v="Ensure team members are able to appropriately respond to public inquiries and continue vital services in a hybrid environment. "/>
    <s v="Complete"/>
    <x v="2"/>
    <n v="219898.38"/>
    <n v="0"/>
    <n v="219898.38"/>
    <n v="219898.38"/>
    <n v="0"/>
    <n v="219898.38"/>
    <n v="0.91624325000000006"/>
    <m/>
    <n v="240000"/>
    <n v="20101.619999999995"/>
    <s v="One Time Funding"/>
    <s v="N/A"/>
    <s v="No"/>
    <s v="No"/>
    <x v="0"/>
    <x v="0"/>
    <m/>
  </r>
  <r>
    <n v="402"/>
    <s v="23INHSV01"/>
    <s v="Assistive Technology for Independent Living (AT/IL) Program and Home Safety, Modification, Repair Services and Bed Bug Remediation"/>
    <s v="3266/78"/>
    <d v="2022-10-20T00:00:00"/>
    <d v="2024-12-31T00:00:00"/>
    <n v="803"/>
    <n v="0.7023661270236613"/>
    <n v="2090000"/>
    <s v="23FRF32661"/>
    <s v="To reduce the waitlists for the AT/IL, Home Safety Modification and Repair Services, and Bed Bug Remediation programs and provide one contracted technical assistant."/>
    <s v="Will support individual's ability to remain safe, and independent in their own homes. "/>
    <s v="Prioritize those currently on waitlists."/>
    <s v="Funding decisions completed.  Subawards being distributed.  "/>
    <x v="1"/>
    <n v="0"/>
    <n v="2030720"/>
    <n v="2030720"/>
    <n v="0"/>
    <n v="0"/>
    <n v="0"/>
    <n v="0"/>
    <n v="-59280"/>
    <n v="2030720"/>
    <n v="0"/>
    <s v="One Time Funding"/>
    <n v="0"/>
    <s v="No"/>
    <s v="No"/>
    <x v="0"/>
    <x v="3"/>
    <s v="Waitlist"/>
  </r>
  <r>
    <n v="402"/>
    <s v="23TMCSY01"/>
    <s v="Desert Regional Center, Intermediate Care Facility Electric Time Clock Installation"/>
    <n v="3279"/>
    <d v="2022-08-18T00:00:00"/>
    <d v="2023-06-30T00:00:00"/>
    <n v="316"/>
    <n v="1"/>
    <n v="3816"/>
    <s v="23FRF32793"/>
    <s v="Purchase and installation of an electric time clock system."/>
    <s v="Change request was approved to de-obligate 100% of funds"/>
    <m/>
    <s v="Complete"/>
    <x v="2"/>
    <n v="0"/>
    <n v="0"/>
    <n v="0"/>
    <n v="0"/>
    <n v="0"/>
    <n v="0"/>
    <n v="0"/>
    <m/>
    <n v="3816"/>
    <n v="3816"/>
    <s v="One Time Funding"/>
    <s v="N/A"/>
    <s v="N/A"/>
    <s v="No"/>
    <x v="2"/>
    <x v="0"/>
    <m/>
  </r>
  <r>
    <n v="402"/>
    <s v="23MCSVC01"/>
    <s v="Enhancing Health Literacy for Nevada's Underserved Populations"/>
    <s v="3266/78"/>
    <d v="2022-10-20T00:00:00"/>
    <d v="2024-12-31T00:00:00"/>
    <n v="803"/>
    <n v="0.7023661270236613"/>
    <n v="470000"/>
    <s v="23FRF32664"/>
    <s v="Contract a vendor to redesign/enhance ADSD's website and conduct a marketing and outreach campaign."/>
    <s v="ADSD mobilized the Nevada CAN network  to ensure older adults and people with disabilities were connected to critical services at the beginning of the pandemic.  This effort, along with Olmstead Planning feedback highlighted the importance of ADSD enhancing  their existing website and messaging to help the general population more easily recognize the services we have to offer and ensure people are connecting to services that are critical social determinants of health.  "/>
    <s v="ADSD is starting with a re-branding to simplify our messaging for Nevadans and is also investing in a re-designed website that uses modern interfacing and organizational structure to highlight programs and services;  this project will also result in revised program materials and an outreach campaign aimed at promoting ADSD throughout Nevada.  "/>
    <s v="Agency continues to work with vendor on rebranding activities. Project is moving forward as scheduled."/>
    <x v="1"/>
    <n v="450000"/>
    <n v="3121"/>
    <n v="453121"/>
    <n v="115571"/>
    <n v="19468"/>
    <n v="135039"/>
    <n v="0.28731702127659575"/>
    <m/>
    <n v="470000"/>
    <n v="16879"/>
    <s v="One Time Funding/Budget Request"/>
    <s v="N/A"/>
    <s v="No"/>
    <s v="No"/>
    <x v="0"/>
    <x v="0"/>
    <m/>
  </r>
  <r>
    <n v="402"/>
    <s v="23NEISA01"/>
    <s v="Nevada Early Intervention Services"/>
    <n v="3208"/>
    <d v="2022-10-20T00:00:00"/>
    <d v="2024-12-31T00:00:00"/>
    <n v="803"/>
    <n v="0.7023661270236613"/>
    <n v="199200"/>
    <s v="23FRF32082"/>
    <s v="To contract a consultant to conduct an analysis of the Nevada's Early Intervention System model and provide recommendations on the best proactive service delivery model."/>
    <s v="A recent provider rate study helped Aging and Disability Services Division (ADSD) and NEIS recognize how provider rates and system costs are substantially influenced by the systems design. ADSD is interested in evaluating the current structure of the NEIS system to support potential changes to policies, practices, and contracts.  Considering the impact of system design on costs the contractor will describe how the design of Nevada’s system (such as the division of the program caseload between contractors and ADSD) affects program costs and provider sustainability."/>
    <s v="The experiences of the COVID-19 pandemic have shown how fragile the NEIS system is. The need for sustainability planning is critical to the system’s success. Ultimately, ensuring children and families are receiving timely and appropriate services to support the development of the children in the program. Equally important is to strengthen and sustain the system for the service providers who provide these critical services to children."/>
    <s v="Draft report has bee received by ADSD. ADSD and Part C have provided comments and feedback to vendor. Final report expected by end of April 2024."/>
    <x v="0"/>
    <n v="0"/>
    <m/>
    <n v="0"/>
    <n v="88942.77"/>
    <n v="77106.25"/>
    <n v="166049.02000000002"/>
    <n v="0.83357941767068278"/>
    <m/>
    <n v="199200"/>
    <n v="199200"/>
    <s v="One Time Funding"/>
    <s v="N/A"/>
    <s v="No"/>
    <s v="No"/>
    <x v="0"/>
    <x v="0"/>
    <m/>
  </r>
  <r>
    <n v="402"/>
    <s v="23NVEIS01"/>
    <s v="NEIS Telemedicine Mobile Carts"/>
    <n v="3208"/>
    <d v="2022-08-17T00:00:00"/>
    <d v="2023-08-16T00:00:00"/>
    <n v="364"/>
    <n v="1"/>
    <n v="5201"/>
    <s v="23FRF32081"/>
    <s v="Telemedicine Mobile Carts will allow providers to evaluate children remotely through telehealth services."/>
    <s v="September expense report stated there would be no further expenses, please verify and fill in yellow"/>
    <s v="This will allow a group of experts to evaluate children when families are not able to be physically in the office. Having these units in all offices will support statewide access to Early Intervention Services. Providing additional access to telehealth services also reduces potential exposure of children already at high risk of COVID-19 and who otherwise are medically fragile."/>
    <s v="Complete"/>
    <x v="2"/>
    <n v="4276.04"/>
    <n v="0"/>
    <n v="4276.04"/>
    <n v="4276.04"/>
    <n v="0"/>
    <n v="4276.04"/>
    <n v="0.82215727744664491"/>
    <m/>
    <n v="5201"/>
    <n v="924.96"/>
    <s v="One Time Funding"/>
    <m/>
    <s v="No"/>
    <s v="No"/>
    <x v="0"/>
    <x v="0"/>
    <s v="Technology"/>
  </r>
  <r>
    <n v="402"/>
    <s v="23RESSV01"/>
    <s v="Mobile Respite Program"/>
    <s v="3266/78"/>
    <d v="2022-10-20T00:00:00"/>
    <d v="2024-12-31T00:00:00"/>
    <n v="803"/>
    <n v="0.7023661270236613"/>
    <n v="1788960"/>
    <s v="23FRF32668"/>
    <s v="To create and fund a pilot mobile respite program and provide contract staffing for administration tasks."/>
    <s v="Mobile Respite is targeted to rural communities where there is historically few respite options.  Caregivers were disproportionately impacted as a result of COVID-19 quarantines.  Impacts physical and mental well-being."/>
    <s v="A competitive NOFO being published January 31  to support the initial investment for one or more  mobile respite programs.   Remaining funding will be used to support waitlist with existing subrecipients providing respite. "/>
    <s v="Project not implemented. Funding de-obligated and returned to GFO. "/>
    <x v="3"/>
    <n v="0"/>
    <n v="0"/>
    <n v="0"/>
    <n v="0"/>
    <n v="0"/>
    <n v="0"/>
    <n v="0"/>
    <n v="-1788960"/>
    <n v="0"/>
    <n v="0"/>
    <s v="N/A"/>
    <s v="N/A"/>
    <s v="N/A"/>
    <s v="No"/>
    <x v="1"/>
    <x v="3"/>
    <m/>
  </r>
  <r>
    <n v="402"/>
    <s v="23RFPCN01"/>
    <s v="Specialized Intensive Services of Developmental Services"/>
    <n v="3279"/>
    <d v="2022-10-20T00:00:00"/>
    <d v="2024-12-31T00:00:00"/>
    <n v="803"/>
    <n v="0.7023661270236613"/>
    <n v="14520000"/>
    <s v="23FRF32795"/>
    <s v="To hire a consultant to assist in the development of a competitive RFP for Intensive Behavioral Support Homes, and Funding for payment of services provided by the selected contracted service provider(s)."/>
    <s v="Hiring a consultant to assist in the development of a competitive RFP for Intensive Behavioral Support Homes, and Funding for payment of services provided by the selected contracted service provider(s) will allow regional centers providing Developmental Services the ability to support the high dollar, intensive cases across the state."/>
    <s v="Providing services to the high dollar, intensive cases across the state will improve outcomes for those individuals and their families that are in need of this crucial service."/>
    <s v="Project is moving forward as expected and funds are expected to be fully utilized."/>
    <x v="1"/>
    <n v="0"/>
    <n v="31471.01"/>
    <n v="31471.01"/>
    <n v="49431.119999999995"/>
    <n v="31471.01"/>
    <n v="80902.12999999999"/>
    <n v="5.5717720385674921E-3"/>
    <n v="0"/>
    <n v="14520000"/>
    <n v="14488528.99"/>
    <s v="One Time Funding"/>
    <n v="0"/>
    <s v="No"/>
    <s v="No"/>
    <x v="0"/>
    <x v="4"/>
    <m/>
  </r>
  <r>
    <n v="402"/>
    <s v="23RSBEX01"/>
    <s v="Community Based Care Capacity Building"/>
    <s v="3266/78"/>
    <d v="2022-10-20T00:00:00"/>
    <d v="2024-06-30T00:00:00"/>
    <n v="619"/>
    <n v="0.91114701130856224"/>
    <n v="4000000"/>
    <s v="23FR326610"/>
    <s v="Sub-grant to community partners for construction, equipment, licensure, or other modifications needed to increase the number of available facility beds."/>
    <s v="Will increase residential facility bed availability. "/>
    <s v="Safe, stable living spaces for most vulnerable populations."/>
    <s v="Extension requested to 12/31/24.  Subawards distributed.  "/>
    <x v="1"/>
    <n v="0"/>
    <n v="3393998.49"/>
    <n v="3393998.49"/>
    <n v="0"/>
    <n v="0"/>
    <n v="0"/>
    <n v="0"/>
    <n v="0"/>
    <n v="4000000"/>
    <n v="606001.50999999978"/>
    <s v="One Time Funding"/>
    <n v="0"/>
    <s v="No"/>
    <s v="No"/>
    <x v="0"/>
    <x v="0"/>
    <m/>
  </r>
  <r>
    <n v="402"/>
    <s v="23SPINC01"/>
    <s v="Desert Regional Center, Intermediate Care Facility Speaker/Intercom Replacement"/>
    <n v="3279"/>
    <d v="2022-08-18T00:00:00"/>
    <d v="2023-06-30T00:00:00"/>
    <n v="316"/>
    <n v="1"/>
    <n v="10516"/>
    <s v="23FRF32792"/>
    <s v="Replace the speaker/intercom system."/>
    <s v="Replacement of the speaker/intercom system at the Intermediate Care Facility (ICF) will allow for increased ability to communicate across campus when additional assistance is needed to support residents of the ICF."/>
    <s v="Increased ability to communicate across campus when additional assistance is needed for an ICF resident will result in faster response time and quicker intervention when needed."/>
    <s v="Complete"/>
    <x v="2"/>
    <n v="0"/>
    <n v="0"/>
    <n v="0"/>
    <n v="10516"/>
    <n v="0"/>
    <n v="10516"/>
    <n v="1"/>
    <m/>
    <n v="10516"/>
    <n v="10516"/>
    <s v="One Time Funding"/>
    <n v="41"/>
    <s v="No"/>
    <n v="0"/>
    <x v="2"/>
    <x v="0"/>
    <m/>
  </r>
  <r>
    <n v="402"/>
    <s v="23TELTR01"/>
    <s v="Geriatric and Telehealth Workforce Training"/>
    <s v="3266/78"/>
    <d v="2023-07-01T00:00:00"/>
    <d v="2024-12-31T00:00:00"/>
    <n v="549"/>
    <n v="0.56466302367941712"/>
    <n v="843813"/>
    <s v="23FRF32664"/>
    <s v="Sub-award to existing community partners to increase telehealth services by expanding training to providers."/>
    <s v="Increases the accessibility of primary care services for more patients, especially older adults, and persons with disabilities, as well as their family caregivers. Provides research data. "/>
    <s v="Service to priority populations to support accessibility of primary care services in all areas."/>
    <s v="Subaward was issued in October 2023. There has not been a request for reimbursement to-date. "/>
    <x v="1"/>
    <n v="843334.51"/>
    <n v="0"/>
    <n v="843334.51"/>
    <n v="0"/>
    <n v="0"/>
    <n v="0"/>
    <n v="0"/>
    <n v="0"/>
    <n v="843813"/>
    <n v="478.48999999999069"/>
    <s v="One Time Funding"/>
    <n v="0"/>
    <s v="No"/>
    <s v="No"/>
    <x v="0"/>
    <x v="1"/>
    <m/>
  </r>
  <r>
    <n v="403"/>
    <s v="22EQRO01"/>
    <s v="Medicaid EQRO"/>
    <n v="3158"/>
    <d v="2022-04-12T00:00:00"/>
    <d v="2022-06-30T00:00:00"/>
    <n v="79"/>
    <n v="1"/>
    <n v="619026"/>
    <s v="22FRF31581"/>
    <s v="Project ended 06/30/2022. This request is to receive federal ARPA funds and establish a special use category to cover the additional costs associated with the contract for Health Services Advisory Group (HSAG). HSAG is the External Quality Review Organization (EQRO) for the Managed Care Organization (MCO) and Dental Wavier related activities with the Division. The Division is federally required to have a EQRO perform mandated activities related to MCO readiness reviews and the Independent Assessment required for the 1915(b) Dental Waiver. As a result of the recent re-procurement of MCOs for the Urban Washoe and Clark Medicaid populations, a fourth MCO was added. The addition of Molina Healthcare resulted in the need for an additional readiness review. Additionally, the agency requires an Independent Assessment for the 1915(b) Dental Waiver that was not included in the original budgeted amount for this contract. DHCFP is federally required to complete an Independent Assessment for our 1915(b) waiver for the dental benefits administrator, prior to submitting a waiver renewal application. Additionally, an additional activity for Encounter Data Validation was added for FY22. The Encounter Data Validation allows Medicaid to track the services received by members enrolled in managed care. "/>
    <s v="N/A"/>
    <s v="N/A"/>
    <s v="By allowing the additional funding to the EQRO contract, it allowed Nevada to remain in compliance with 42 CFR 438.358(b) and (c) and expand access to care/coverage.  The MCO Readiness Review for Molina Healthcare was completed, the Independent Assessment for 1915(b) waiver for dental benefits was completed allowing the waiver renewal application to be submitted on [DATE}, and Encounter Data Validation allowed for the evaluation of the completeness and accuracy of data related to services received by members enrolled in Managed Care. 42 CFR 438.66(e)(2)(ii) requires that the State provide information on and an assessment of encounter data reporting by each MCO and DBA. DHCFP does not have state  resources capable of completing this activity, so allowing the additional funding to the EQRO contract ensured Nevada's compliance with this federal requirement."/>
    <x v="2"/>
    <n v="606569"/>
    <n v="0"/>
    <n v="606569"/>
    <n v="606568.9"/>
    <m/>
    <n v="606568.9"/>
    <n v="0.97987628952580352"/>
    <n v="-12457"/>
    <n v="606569"/>
    <n v="0"/>
    <s v=" One Time Funding"/>
    <s v="N/A"/>
    <s v="N/A"/>
    <s v="No"/>
    <x v="0"/>
    <x v="2"/>
    <s v="This project was fully complete on 6/30/22. "/>
  </r>
  <r>
    <n v="403"/>
    <s v="23SRASC01"/>
    <s v="DHCFP - Security Risk Assessment Contract"/>
    <n v="3158"/>
    <d v="2022-10-20T00:00:00"/>
    <d v="2023-06-30T00:00:00"/>
    <n v="253"/>
    <n v="1"/>
    <n v="160000"/>
    <s v="23FR31581"/>
    <s v="Project ended 06/30/2023. Biennial internal Security Risk Assessment per 2 CFR 200.500 (Audit Requirements). The Assessment will review the Security Controls, Policies and Procedures used to protect the significant amount of protected/sensitive Health Information utilized by the Division of Health Care Financing &amp; Policy._x000a_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s v="N/A"/>
    <s v="N/A"/>
    <s v="Project completed on 06/30/2023 and remaining balance of $16,050 will be de-obligated.  This request funds contractual obligations for a biennial internal security risk assessment pursuant to 2 CFR 200.500 (Audit Requirements).  The assessment reviews the Security Controls, Policies and Procedures used to protect the significant amount of protected/sensitive Health Information utilized by the Division.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x v="2"/>
    <n v="143950"/>
    <n v="0"/>
    <n v="143950"/>
    <n v="143950"/>
    <m/>
    <n v="143950"/>
    <n v="0.89968749999999997"/>
    <n v="-16050"/>
    <n v="143950"/>
    <n v="0"/>
    <s v=" One Time Funding"/>
    <s v="N/A"/>
    <s v="N/A"/>
    <s v="No"/>
    <x v="0"/>
    <x v="0"/>
    <s v="This project was fully complete on 6/30/23. "/>
  </r>
  <r>
    <n v="403"/>
    <s v="23LARCS01"/>
    <s v="DHCFP - Long-Acting Reversible Contraceptives (LARCs)"/>
    <n v="3158"/>
    <d v="2022-10-20T00:00:00"/>
    <d v="2023-06-30T00:00:00"/>
    <n v="253"/>
    <n v="1"/>
    <n v="0"/>
    <s v="23FR315802"/>
    <s v="De-obligation submitted to GFO 6/14/23. Please see notes and recommend removing this funding. The original funding amount was $750,000._x000a_The Division of Health Care Financing and Policy is proposing the use of ARP funding to cover the cost of Long-Acting Reversible Contraceptives (LARCs), outside of the medical encounter rate for Federally Qualified Health Centers (FQHCs). The cost of the devices would be reimbursed separately from the FQHC medical encounter. Insertion and/or removal of the device would still be reimbursed under the respective FQHCs medical encounter rate. Carving out the cost of LARCs would allow the FQHCs to recoup the cost of the LARCs, maintain an on-hand supply, and offer same-day appointments for insertion; ultimately, providing greater accessibility and reducing the number of unwanted pregnancies."/>
    <s v="N/A"/>
    <s v="N/A"/>
    <m/>
    <x v="2"/>
    <n v="0"/>
    <m/>
    <n v="0"/>
    <n v="0"/>
    <m/>
    <n v="0"/>
    <e v="#DIV/0!"/>
    <m/>
    <n v="0"/>
    <n v="0"/>
    <s v=" One Time Funding"/>
    <s v="N/A"/>
    <s v="N/A"/>
    <s v="No"/>
    <x v="0"/>
    <x v="2"/>
    <s v="This project funding was de-obligated 6/14/23 and funding returned to GFO.  This should be removed from the potential ARPA report.  DHCFP was instead able to unbundle rates to for these services to accomplish the intended outcomes."/>
  </r>
  <r>
    <n v="403"/>
    <s v="23HCWSS01"/>
    <s v="DHCFP - Health Care Workforce Scholarships"/>
    <n v="3158"/>
    <d v="2022-10-20T00:00:00"/>
    <d v="2025-06-30T00:00:00"/>
    <n v="984"/>
    <n v="1"/>
    <n v="5700"/>
    <s v="23FR315810"/>
    <s v="This project was transferred to DPBH via WP C63699.  Recommend removing from DHCFP reporting. Original funding amount was $5,500,000. DPBH plans to submit a work program to the October 2023 IFC to establish authority (DHCFP will need to complete a companion work program at that time to deobligate authority). _x000a_The Community Health Worker (CHW) program provides an entry level position into the health care field. Scholarships would be offered as incentives to encourage more individuals to complete the training and certification programs. "/>
    <s v="N/A"/>
    <s v="N/A"/>
    <m/>
    <x v="2"/>
    <n v="5700"/>
    <m/>
    <n v="5700"/>
    <n v="5700"/>
    <m/>
    <n v="5700"/>
    <n v="1"/>
    <m/>
    <n v="5700"/>
    <n v="0"/>
    <s v=" One Time Funding"/>
    <s v="N/A"/>
    <s v="N/A"/>
    <s v="No"/>
    <x v="0"/>
    <x v="1"/>
    <s v="This project and funding was transferred to DPBH in June of 2023 and is no longer tracked by DHCFP.  Expenditures reported occurred prior to the transfer of the project and all funding via WP C63699. "/>
  </r>
  <r>
    <n v="403"/>
    <s v="23MCPAS01"/>
    <s v="DHCFP - Medicaid Program Activity Studies"/>
    <n v="3158"/>
    <d v="2022-10-20T00:00:00"/>
    <d v="2024-06-30T00:00:00"/>
    <n v="619"/>
    <n v="0.91114701130856224"/>
    <n v="1000000"/>
    <s v="23FR315811"/>
    <s v="This requests the addition of American Rescue Plan Act funds to support studies to guide future Medicaid program activities. Relates to 23F1327128._x000a_1 study will no longer occur (DRG study) and agency will de-obligate associated funding ($1,206,575). 1 study (ROI study) does not require the amount of funding allocated to complete deliverables and agency will de-obligate $250,000 related to this study.  Original funding amount was $2,206,575_x000a__x000a_Will request an extension to extend funds to 12/31/2024 for NICU Study."/>
    <s v="N/A"/>
    <s v="N/A"/>
    <s v="This study is to estimate the costs and savings for investing in higher pay for state employees enrolled in Medicaid as a targeted intervention to realize economic benefits that exceed costs and potentially result in overall state savings and tax revenue. NRS 422.27482 requires the Department of Health and Human Services to prepare an annual report which lists all employers in the State which have 50 or more employees and the number of full-time employees of such an employer who are enrolled in Medicaid. The SFY 2023 report and associated infographic were recently completed (as they were part of preliminary work for the overall study) and confirm that State of Nevada is still in the top 10 employees (ranked 6th in SFY2023) by number of employees and dependents on Medicaid.  The study is progressing according to the project plan with an estimated April 1st completion date to have preliminary results; ongoing data analysis is being conducted and a framework of the report has been created with sections being completed as the work progresses. For example, the team recently evaluated the State's portion of the cost for moving these workers from Medicaid into the Nevada Public Employees' Benefit Plan.  The team is now looking at various scenarios of targeted step increases, a general wage increases across board, and the associated financial implications to the State if implemented. These analyses will also identify the proportion of the Medicaid eligible population who would no longer be eligible for Medicaid if the wages were increased. The cost analysis component will be completed in the next few weeks. Initial findings will be shared with DHHS leadership by April 1st. The overall final report will be completed before the close of the contract period of June 30, 2024. DHCFP will share a copy of the final report once available.  "/>
    <x v="1"/>
    <n v="981366.93"/>
    <n v="18633.07"/>
    <n v="1000000"/>
    <n v="18633.07"/>
    <n v="18889.2"/>
    <n v="37522.270000000004"/>
    <n v="3.7522270000000003E-2"/>
    <m/>
    <n v="1000000"/>
    <n v="0"/>
    <s v=" One Time Funding"/>
    <s v="N/A"/>
    <s v="N/A"/>
    <s v="No"/>
    <x v="0"/>
    <x v="2"/>
    <s v="$1,206.575 was deobligated and returned to GFO on 9/8/23.  Projected costs in Q3 &amp; Q$ of SFY 24 are $530,010"/>
  </r>
  <r>
    <n v="403"/>
    <s v="23EPCRA01"/>
    <s v="DHCFP - Expansion of Prenatal Care in Rural Areas"/>
    <n v="3158"/>
    <d v="2022-10-20T00:00:00"/>
    <d v="2025-06-30T00:00:00"/>
    <n v="984"/>
    <n v="1"/>
    <n v="0"/>
    <s v="23FR315812"/>
    <s v="De-obligation submitted to GFO 6/14/23.  Original amount was $3,901,293._x000a_This request will expand access to prenatal services by addressing barriers that limit Federal Qualified Health Center and Rural Health Clinic from offering prenatal services. Federal Qualified Health Center and Rural Health Clinic Prenatal Care Service Expansion Funding_x000a_Within Nevada there are currently 44 Federally Qualified Health Centers (FQHC), 11 of which are located in rural Nevada, and 17 Rural Health Clinics (RHC). These clinics are a vital community touchpoint for many vulnerable and underserved populations. Only one FQHC in the state, Nevada Health Centers, offers prenatal care at their Elko location. According to the Nevada Primary Care Association, there are a number of barriers that limit the FQHCs from offering prenatal services. This ARPA request seeks to address those issue with one-time funding.  "/>
    <s v="N/A"/>
    <s v="N/A"/>
    <m/>
    <x v="2"/>
    <n v="0"/>
    <m/>
    <n v="0"/>
    <n v="0"/>
    <m/>
    <n v="0"/>
    <e v="#DIV/0!"/>
    <m/>
    <n v="0"/>
    <n v="0"/>
    <s v=" One Time Funding"/>
    <s v="N/A"/>
    <s v="N/A"/>
    <s v="No"/>
    <x v="1"/>
    <x v="2"/>
    <s v="This funding was de-obligated 6/14/23 and returned to GFO. "/>
  </r>
  <r>
    <n v="403"/>
    <s v="23SUSTF01"/>
    <s v="DCHFP - Support Staff"/>
    <n v="3158"/>
    <d v="2022-10-20T00:00:00"/>
    <d v="2025-06-30T00:00:00"/>
    <n v="984"/>
    <n v="0.57317073170731703"/>
    <n v="1554741"/>
    <s v="23FRF31583"/>
    <s v="Immediate need for fiscal and operational support due to existing and increased requirements of the Medicaid program, which has seen a 38% increase in caseload since start of the pandemic. Medicaid caseload have grown by 38% since the start of the pandemic, with 1 in 4 Nevadans being covered by the program.  Medicaid fiscal and support staff must maintain their current workload in addition to new pandemic-related activities and requirements.  This workload and level of effort is not sustainable and is leading to worker burn out and turnover.  Unless additional staff is added to the team, it will be unlikely the program will maintain all operations, opening the state up to audit findings and potentially jeopardizing federal funding."/>
    <s v="N/A"/>
    <s v="N/A"/>
    <m/>
    <x v="1"/>
    <n v="880233.5"/>
    <m/>
    <n v="880233.5"/>
    <n v="142062.76"/>
    <n v="131478.78"/>
    <n v="273541.54000000004"/>
    <n v="0.17594026271899951"/>
    <m/>
    <n v="1554741"/>
    <n v="674507.5"/>
    <s v="Medicaid"/>
    <s v="N/A"/>
    <s v="N/A"/>
    <s v="No"/>
    <x v="0"/>
    <x v="1"/>
    <s v="Recommend classifying as Infrastructure.  The potential for de-obligation is $277,996 as these are state positions that are funded through 12/31/24. "/>
  </r>
  <r>
    <n v="403"/>
    <s v="23CHPAC01"/>
    <s v="DHCFP - Contractor Hosp. Provider Assessment and Managed Care State Program"/>
    <n v="3158"/>
    <d v="2022-10-20T00:00:00"/>
    <d v="2026-06-30T00:00:00"/>
    <n v="1349"/>
    <n v="0.41808747220163084"/>
    <n v="3499995"/>
    <s v="23FRF31584"/>
    <s v=" This requests a one-time appropriation to obtain necessary national expertise and guidance in developing a state managed care directed payment program for certain hospitals and providers and review and provide recommendations for the initial program with UMC. This effort would support the necessary stakeholder engagement, outreach to federal partners, planning for internal operations and oversight of the new directed payments, and any related activities for establishing new provider fees associated with these payment arrangements to ensure appropriate compliance in accordance with applicable state and federal laws."/>
    <s v="N/A"/>
    <s v="N/A"/>
    <m/>
    <x v="1"/>
    <n v="2724061.25"/>
    <n v="775933.75"/>
    <n v="3499995"/>
    <n v="775933.75"/>
    <n v="207021.25"/>
    <n v="982955"/>
    <n v="0.2808446869209813"/>
    <m/>
    <n v="3499995"/>
    <n v="0"/>
    <s v=" One Time Funding"/>
    <s v="N/A"/>
    <s v="N/A"/>
    <s v="No"/>
    <x v="0"/>
    <x v="1"/>
    <m/>
  </r>
  <r>
    <n v="403"/>
    <s v="23DHPIS01"/>
    <s v="DHCFP - Dental Health Program in Schools"/>
    <n v="3158"/>
    <d v="2022-10-20T00:00:00"/>
    <d v="2026-06-30T00:00:00"/>
    <n v="1349"/>
    <n v="0.41808747220163084"/>
    <n v="2736000"/>
    <m/>
    <s v="Project extension request to 6/30/26 approved by GFO on 1/10/24._x000a_75,000 to 100,000 children would be served by providing funding to rebuild school-based dental sealant programs throughout the state."/>
    <s v="N/A"/>
    <s v="N/A"/>
    <m/>
    <x v="1"/>
    <n v="1346387.71"/>
    <n v="75711.290000000037"/>
    <n v="1422099"/>
    <n v="163886.58000000002"/>
    <n v="381123.93"/>
    <n v="545010.51"/>
    <n v="0.19919974780701755"/>
    <m/>
    <n v="2736000"/>
    <n v="1313901"/>
    <s v=" One Time Funding"/>
    <s v="2,696 children"/>
    <s v="N/A"/>
    <s v="No"/>
    <x v="0"/>
    <x v="2"/>
    <m/>
  </r>
  <r>
    <n v="403"/>
    <s v="23SYUIM01"/>
    <s v="DHCFP - System Update and Improvement"/>
    <n v="3158"/>
    <d v="2022-10-20T00:00:00"/>
    <d v="2024-06-30T00:00:00"/>
    <n v="619"/>
    <n v="0.91114701130856224"/>
    <n v="1383665"/>
    <s v="23FRF31586"/>
    <s v="DHCFP will request extension to 06/30/2025 to use remaining funds._x000a_This request funds a centralized credentialing and re-credentialing process that will allow providers to complete one enrollment for Fee for Service and all Managed Care Organization plans, and will facilitate administrative simplification, prevent inconsistencies between programs, and will likely increase the number and quality of providers willing to work with Medicaid recipients._x000a_Surveillance Utilization and Review (SUR) Data System  42 CFR 455.23 requires the state to suspend Medicaid payments to a provider after determining there is a credible allegation of fraud, unless the agency has good cause not to. 42 CFR 455.23(g)(3) requires states to submit an annual Medicaid Payment Suspension report to the Centers for Medicare and Medicaid Services (CMS). _x000a_ _x000a_Although DHCFP currently has the ability to comply with the mandate to implement payment suspensions and report on them annually, it does not have a meaningful way to track the required information in the SUR database. Therefore, SUR utilizes a combination of excel spreadsheets, the SUR database, and electronic case files to manually verify that cases are progressing timely, and that all requirements in the CFR are adhered to. A case management system would reduce the amount of manual input, and substantially reduce staff time required for frequent manual reconciliations.  "/>
    <s v="N/A"/>
    <s v="N/A"/>
    <s v="Centralized Credentialing vendor awarded. Surveillance and Utilization Review (SUR) Case Management and Data Analytics vendor awarded on 0"/>
    <x v="1"/>
    <n v="1383665"/>
    <m/>
    <n v="1383665"/>
    <n v="0"/>
    <m/>
    <n v="0"/>
    <n v="0"/>
    <m/>
    <n v="1383665"/>
    <n v="0"/>
    <s v=" One Time Funding"/>
    <s v="N/A"/>
    <s v="N/A"/>
    <s v="No"/>
    <x v="0"/>
    <x v="0"/>
    <m/>
  </r>
  <r>
    <n v="403"/>
    <s v="23IPTOC01"/>
    <s v="DHCFP - In-person Tribal outreach and consultation"/>
    <n v="3158"/>
    <d v="2022-10-20T00:00:00"/>
    <d v="2025-06-30T00:00:00"/>
    <n v="984"/>
    <n v="0.57317073170731703"/>
    <n v="46998"/>
    <s v="23FRF31589"/>
    <s v="All travel will be completed prior to 12/31/24 and all funding expended in support of this project. In support collaboration and communication with Nevada’s Tribes, the DHHS Tribal Liaisons (1 to 2 Tribal Liaisons per Division under DHHS) are requesting travel budgets to ensure their ability to attend listening sessions and outreach events to the 28 tribal nations in the state of Nevada."/>
    <s v="N/A"/>
    <s v="N/A"/>
    <m/>
    <x v="1"/>
    <n v="0"/>
    <n v="23203.14"/>
    <n v="23203.14"/>
    <n v="13746.03"/>
    <n v="9457.11"/>
    <n v="23203.14"/>
    <n v="0.49370483850376612"/>
    <m/>
    <n v="46998"/>
    <n v="23794.86"/>
    <s v=" One Time Funding"/>
    <s v="N/A"/>
    <s v="N/A"/>
    <s v="No"/>
    <x v="0"/>
    <x v="2"/>
    <m/>
  </r>
  <r>
    <n v="403"/>
    <s v="23CHWHS01"/>
    <s v="DHCFP - Children's Health and Wellness Health  Services Initiative"/>
    <n v="3158"/>
    <d v="2022-10-20T00:00:00"/>
    <d v="2023-06-30T00:00:00"/>
    <n v="253"/>
    <n v="1"/>
    <n v="0"/>
    <s v="23FR315803"/>
    <s v="De-obligation submitted to GFO 6/14/23. _x000a_Start Up Funding to Establish Children's Health &amp; Wellness Trust Fund_x000a_The Division is seeking technical assistance to establish the fund and assistance in implementing the HSI project. Technical assistance is needed to establish a governance structure for the fund, to develop funding sources, and to establish evaluation methods and processes for projects approved by the fund._x000a_Specialized medical-legal partnership services related to the child/youth’s behavioral health needs or involvement in the child welfare system;_x000a_Housing supports for youth transitioning to independent living or to prevent homelessness and eviction for children/youth and their families; _x000a_Non-emergency transportation to key appointments/community events that support youth and family stability and connection;  _x000a_ Emergency grants required to stabilize high-risk youth and/or their families who might otherwise face disruptions in core activities and mental health (e.g., cash payment to support essential expenses such as car repairs to allow continued participation in school or employment);_x000a_Supportive services for eligible LGBTQ+ youth and other vulnerable youth populations (e.g., peer support, connections to legal support, school-based group counseling);_x000a_Therapeutic respite services for families of origin, adoptive families or long-term foster families (accessible inside and out child-welfare system); _x000a_Homemaking services to support parents/caretakers in the daily management of their households;_x000a_Voluntary  home visiting services/family training (e.g., SAFE@HOME, Parent-Child Interaction Therapy, Parents as Teachers, Nurse-Family Partnership, Circle of Security)_x000a_To the extent not otherwise covered by Medicaid, mental health services including for parents and guardians, including child/guardian therapy and support (e.g., Child Parent Psychotherapy, Brief Strategic Family Therapy, Acceptance and Commitment Therapy, Trauma-Focused Cognitive Behavioral Therapy, Parent-Child Interaction Therapy"/>
    <s v="N/A"/>
    <s v="N/A"/>
    <m/>
    <x v="2"/>
    <n v="0"/>
    <m/>
    <n v="0"/>
    <n v="0"/>
    <m/>
    <n v="0"/>
    <e v="#DIV/0!"/>
    <m/>
    <n v="0"/>
    <n v="0"/>
    <s v=" One Time Funding"/>
    <s v="N/A"/>
    <s v="N/A"/>
    <s v="No"/>
    <x v="0"/>
    <x v="3"/>
    <m/>
  </r>
  <r>
    <n v="403"/>
    <s v="23IBCLC01"/>
    <s v="DHCFP - International Board Certified Lactation Consultants"/>
    <n v="3158"/>
    <d v="2022-10-20T00:00:00"/>
    <d v="2024-12-31T00:00:00"/>
    <n v="803"/>
    <n v="1"/>
    <n v="0"/>
    <s v="23FR315801"/>
    <s v="This project has been transferred to DPBH effective June 2023. Original Amount: $666,000. DPBH plans to submit a work program to the October 2023 IFC to establish authority (DHCFP will need to complete a companion work program at that time to deobligate authority). _x000a_This request represents one-time funding to support incubation and spread of Baby-Friendly certified hospitals and birthing centers in Nevada to more equitably support the choice of birthing people to breastfeed using evidence-based practices, as well as incubation funding to increase the number of lactation consultants in the state through underwriting the cost of certification and associated charges._x000a_Total births 2020, 35,542 x 84% (16/19 hospitals and birthing center) = 29,855 infants_x000a_15 birthing hospitals and 1 Birthing Center_x000a_10 IBCLCs--.  International Board Certified Lactation Consultant (IBCLC) training and certification_x000a_Are identified in this request.   "/>
    <s v="N/A"/>
    <s v="N/A"/>
    <m/>
    <x v="2"/>
    <n v="0"/>
    <m/>
    <n v="0"/>
    <n v="0"/>
    <m/>
    <n v="0"/>
    <e v="#DIV/0!"/>
    <m/>
    <n v="0"/>
    <n v="0"/>
    <s v=" One Time Funding"/>
    <s v="N/A"/>
    <s v="N/A"/>
    <s v="No"/>
    <x v="0"/>
    <x v="2"/>
    <m/>
  </r>
  <r>
    <n v="403"/>
    <s v="23RSMN01"/>
    <s v="DHCFP - Roseman University - School of Medicine"/>
    <n v="3158"/>
    <d v="2022-12-15T00:00:00"/>
    <d v="2026-06-30T00:00:00"/>
    <n v="1293"/>
    <n v="0.39288476411446249"/>
    <n v="10000000"/>
    <s v="23FR315816"/>
    <s v="This project is a one-time investment of American Rescue Plan Act (ARPA) funds by the state in the amount of $10,000,000 to allow Roseman University to launch its College of Medicine thus helping to meet the healthcare needs of Nevada citizens, particularly the most underserved."/>
    <s v="N/A"/>
    <s v="N/A"/>
    <m/>
    <x v="1"/>
    <n v="7766325.3899999997"/>
    <n v="2233674.61"/>
    <n v="10000000"/>
    <n v="1670396.81"/>
    <n v="563277.80000000005"/>
    <n v="2233674.6100000003"/>
    <n v="0.22336746100000004"/>
    <m/>
    <n v="10000000"/>
    <n v="0"/>
    <s v=" One Time Funding"/>
    <s v="N/A"/>
    <s v="N/A"/>
    <s v="No"/>
    <x v="2"/>
    <x v="0"/>
    <m/>
  </r>
  <r>
    <n v="403"/>
    <s v="23LTCAL01"/>
    <s v="Long Term Care Funding for Assisted Living and Nursing Facility Workforce"/>
    <s v="3158/3243"/>
    <d v="2022-10-20T00:00:00"/>
    <d v="2024-12-31T00:00:00"/>
    <n v="803"/>
    <n v="0.7023661270236613"/>
    <n v="15150000"/>
    <m/>
    <s v="To fund supplemental payments to support Nevada's assisted living and nursing facility workforce and a contracted Management Analyst 3"/>
    <s v="N/A"/>
    <s v="N/A"/>
    <m/>
    <x v="0"/>
    <n v="114178.24000000001"/>
    <n v="12212117.299999999"/>
    <n v="12326295.539999999"/>
    <n v="12211295.539999999"/>
    <m/>
    <n v="12211295.539999999"/>
    <n v="0.80602610825082499"/>
    <n v="-2823704.46"/>
    <n v="12326295.539999999"/>
    <n v="0"/>
    <s v=" One Time Funding"/>
    <s v="210 providers have received the additional funding. "/>
    <s v="N/A"/>
    <s v="No"/>
    <x v="0"/>
    <x v="1"/>
    <m/>
  </r>
  <r>
    <n v="403"/>
    <s v="23RDPST01"/>
    <s v="Rare Disease Provide Study"/>
    <n v="3158"/>
    <d v="2022-12-16T00:00:00"/>
    <d v="2024-12-31T00:00:00"/>
    <n v="746"/>
    <n v="1"/>
    <n v="250000"/>
    <s v="23FR315815"/>
    <s v="Project ended early; de-obligating remaining funds. Review of providers of rare diseases and childhood cancer and clinical centers that render services for children with rare conditions"/>
    <s v="N/A"/>
    <s v="N/A"/>
    <m/>
    <x v="2"/>
    <n v="150000"/>
    <m/>
    <n v="150000"/>
    <n v="150000"/>
    <n v="0"/>
    <n v="150000"/>
    <n v="0.6"/>
    <n v="-100000"/>
    <n v="150000"/>
    <n v="0"/>
    <s v=" One Time Funding"/>
    <s v="N/A"/>
    <n v="250000"/>
    <s v="No"/>
    <x v="0"/>
    <x v="2"/>
    <m/>
  </r>
  <r>
    <n v="406"/>
    <s v="22CSAA01"/>
    <s v="COVID-19 Call Center"/>
    <n v="3213"/>
    <d v="2022-02-09T00:00:00"/>
    <d v="2022-06-30T00:00:00"/>
    <n v="141"/>
    <n v="1"/>
    <n v="3884280"/>
    <s v="22FR321301"/>
    <s v="Continue to provide vaccine scheduling support through inbound and outbound calls through the CSAA call center. "/>
    <s v="The Call Center can be reached 7 days per week from 7 AM to 8 PM."/>
    <s v="The Call Center ensures that all residents can navigate services for COVID. "/>
    <s v="Project Completed"/>
    <x v="2"/>
    <n v="3884280"/>
    <m/>
    <n v="3884280"/>
    <n v="3884280"/>
    <m/>
    <n v="3884280"/>
    <n v="1"/>
    <m/>
    <n v="3884280"/>
    <n v="0"/>
    <s v="Completed"/>
    <s v="Between 1/2022-3/2022: 12,763 inbound vaccine calls, 1,053 testing/therapeutics calls, 971 inbound Spanish vaccine/testing calls, 1,178 inbound calls from homebound individuals, 3,295 chats answered, 65,267 outreach calls made, 1,216 NV WebIZ assists"/>
    <n v="3884280"/>
    <s v="No"/>
    <x v="0"/>
    <x v="2"/>
    <m/>
  </r>
  <r>
    <n v="406"/>
    <s v="22NRSAP01"/>
    <s v="Nursing Assistance Program"/>
    <n v="3216"/>
    <d v="2022-02-09T00:00:00"/>
    <d v="2025-06-30T00:00:00"/>
    <n v="1237"/>
    <n v="0.66046887631366213"/>
    <n v="11349593"/>
    <s v="22FR321601"/>
    <s v="Facilitate and increase participation in the Nurse Apprenticeship Program (NAP)"/>
    <s v="Increase health care staffing in Critical Access Hospitals, Acute Care, and Skilled Nursing facilities by offering nursing students the opportunity to become employed to utilize skills they are certified to perform while still in nursing school."/>
    <s v="COVID-19 highlighted issues surrounding NV’s healthcare workforce shortage. Funding and promoting the NAP and assisting healthcare facilities with employing nursing students will increase sustainability of the nursing workforce throughout the state."/>
    <s v="The Nurse Apprentice Program (NAP), executed by Nevada Rural Hospital Partners (NRHP), continues to submit monthly requests for reimbursement for the payment of salaries, travel expenses, and retention bonuses to nurse apprentices across the state. The program has maintained compliance with all ARPA requirements for use of funds, and through January 2024, has expended $7,800,226.58 of its $11,349,593 total authority. Projections maintain that May 2024 will be the last month the program will have sufficient funds to cover expenses without an additional award, resulting in a nine-month-early sunset."/>
    <x v="1"/>
    <n v="9390199"/>
    <n v="1620162.17"/>
    <n v="11010361.17"/>
    <n v="6261064.4100000001"/>
    <n v="1620162.17"/>
    <n v="7881226.5800000001"/>
    <n v="0.69440609720542401"/>
    <m/>
    <n v="11349593"/>
    <n v="339231.83000000007"/>
    <s v="Complete"/>
    <s v="N/A"/>
    <n v="20739792"/>
    <s v="No"/>
    <x v="0"/>
    <x v="2"/>
    <m/>
  </r>
  <r>
    <n v="406"/>
    <s v="22MCOTC01"/>
    <s v="Monoclonal Antibody/Therapeutic Treatments"/>
    <n v="3218"/>
    <d v="2022-01-01T00:00:00"/>
    <d v="2023-06-30T00:00:00"/>
    <n v="545"/>
    <n v="1"/>
    <n v="19613528"/>
    <s v="22FR321801"/>
    <s v="Provide COVID therapeutics statewide, free of charge for those at risk of severe disease. This includes telehealth, monoclonal antibody treatments, and Evershed for pre-exposure. "/>
    <s v="Residents can call the 800# or visit NVHealthResponse to access the services. They will be pre-screened and if they qualify can seek services either at a fixed site or telehealth."/>
    <s v="These treatments have been shown to reduce the risk of severe disease and death by as much as 90%. "/>
    <s v="Project Completed"/>
    <x v="2"/>
    <n v="19613518"/>
    <m/>
    <n v="19613518"/>
    <n v="19613518"/>
    <m/>
    <n v="19613518"/>
    <n v="0.99999949014782041"/>
    <m/>
    <n v="19613528"/>
    <n v="10"/>
    <s v="Completed"/>
    <s v="N/A"/>
    <n v="19613528"/>
    <s v="No"/>
    <x v="0"/>
    <x v="2"/>
    <m/>
  </r>
  <r>
    <n v="406"/>
    <s v="22CVTST01"/>
    <s v="COVID-19 Rapid Test Kits"/>
    <n v="3218"/>
    <d v="2022-01-01T00:00:00"/>
    <d v="2023-06-30T00:00:00"/>
    <n v="545"/>
    <n v="1"/>
    <n v="5000000"/>
    <s v="22FR321802"/>
    <s v="Purchase at-home rapid antigen testing kits to be distributed throughout Nevada by community partners."/>
    <s v="At-home kits are available at locations statewide. Residents can call the 800# or visit NVHealthResponse to identify the locations of the kits in their communities.  "/>
    <s v="Testing for COVID is a key part of the public health response to the pandemic. Ensuring that residents have free and easy to use testing allows them to screen and isolate if positive. "/>
    <s v="Project Completed"/>
    <x v="2"/>
    <n v="4999836"/>
    <m/>
    <n v="4999836"/>
    <n v="4999836"/>
    <m/>
    <n v="4999836"/>
    <n v="0.99996719999999994"/>
    <m/>
    <n v="5000000"/>
    <n v="164"/>
    <s v="Completed"/>
    <s v="588,000 tests"/>
    <n v="5000000"/>
    <s v="No"/>
    <x v="0"/>
    <x v="2"/>
    <m/>
  </r>
  <r>
    <n v="406"/>
    <s v="22CVTST02"/>
    <s v="COVID-19 Test Kits/CSAA Call Center/ NICUSA Contract"/>
    <n v="3218"/>
    <d v="2022-01-01T00:00:00"/>
    <d v="2022-12-31T00:00:00"/>
    <n v="364"/>
    <n v="1"/>
    <n v="17559408"/>
    <s v="22FR321803"/>
    <s v="Purchase at-home rapid antigen testing kits to be distributed throughout Nevada by community partners. Extend the testing site at the LCB building through Spring. Develop testing and therapeutic service support through the CSAA call center. "/>
    <s v="At-home kits are available at locations statewide. Residents can call the 800# or visit NVHealthResponse to identify the locations of the kits in their communities. The LCB testing site has been offered to any residents, free of charge. This service will run through approximately May. The Call Center can be reached 7 days per week from 7 AM to 8 PM. "/>
    <s v="Testing for COVID is a key part of the public health response to the pandemic. Ensuring that residents have free and easy to use testing allows them to screen and isolate if positive. Having a call center helps keep the public informed."/>
    <s v="Project Ended"/>
    <x v="2"/>
    <n v="9262004.2699999996"/>
    <m/>
    <n v="9262004.2699999996"/>
    <n v="9262004.2699999996"/>
    <m/>
    <n v="9262004.2699999996"/>
    <n v="0.52746677279780729"/>
    <m/>
    <n v="17559408"/>
    <n v="8297403.7300000004"/>
    <s v="Completed"/>
    <s v="N/A"/>
    <n v="17559408"/>
    <s v="No"/>
    <x v="0"/>
    <x v="2"/>
    <m/>
  </r>
  <r>
    <n v="406"/>
    <s v="22BBNTY01"/>
    <s v="CRG - Baby's Bounty Diaper Bank/Baby Bundles"/>
    <n v="3222"/>
    <d v="2022-04-01T00:00:00"/>
    <d v="2023-03-31T00:00:00"/>
    <n v="364"/>
    <n v="1"/>
    <n v="201802"/>
    <s v="22FR322201"/>
    <s v="To provide child safety and wellness items for families living at or under 130% Federal Poverty Level in Clark County.  Baby bundles of needed diapering resources, car seats, and safe sleep environments are provided."/>
    <s v="Low income families receive safety, wellness, and diapering resources.  Car seats and safe sleep environments will prevent infant mortality."/>
    <s v="Families impacted by the pandemic economically and who are low income will be able to receive  life-saving and health promoting interventions they would otherwise not be able to afford."/>
    <s v="This project was previously successfully completed and was fully expended."/>
    <x v="2"/>
    <n v="201802"/>
    <m/>
    <n v="201802"/>
    <n v="201802"/>
    <m/>
    <n v="201802"/>
    <n v="1"/>
    <m/>
    <n v="201802"/>
    <n v="0"/>
    <s v="Completed"/>
    <s v="Between 4/1/22 and 9/30/22, 13 diaper banks were held, each serving between 500-600 families and 397 Baby Bundles were distributed to families."/>
    <n v="201802"/>
    <s v="No"/>
    <x v="2"/>
    <x v="2"/>
    <m/>
  </r>
  <r>
    <n v="406"/>
    <s v="22LVMHC01"/>
    <s v="SNAMHS MASTER PLAN"/>
    <n v="3161"/>
    <d v="2022-02-10T00:00:00"/>
    <d v="2022-12-31T00:00:00"/>
    <n v="324"/>
    <n v="1"/>
    <n v="286977"/>
    <s v="22FRF31611"/>
    <s v="Southern Nevada Adult Mental Health Services (SNAMHS) Master Plan"/>
    <s v="Creation of a master plan for the SNAMHS  campus."/>
    <s v="N/A"/>
    <s v="Completed"/>
    <x v="2"/>
    <n v="0"/>
    <m/>
    <n v="0"/>
    <n v="207866.5"/>
    <m/>
    <n v="207866.5"/>
    <n v="0.72433156664122911"/>
    <m/>
    <n v="286977"/>
    <n v="286977"/>
    <s v="Completed"/>
    <s v="N/A"/>
    <s v="N/A"/>
    <m/>
    <x v="2"/>
    <x v="0"/>
    <m/>
  </r>
  <r>
    <n v="406"/>
    <s v="22FRHSP01"/>
    <s v="STEIN FORENSIC HOSP. - RENOVATIONS_x000a_SPWD Project#: 22-A001"/>
    <n v="3161"/>
    <d v="2022-04-08T00:00:00"/>
    <d v="2023-09-30T00:00:00"/>
    <n v="540"/>
    <n v="1"/>
    <n v="4972547"/>
    <s v="22FRF31612"/>
    <s v="Renovations to the hospital to include construction changes and equipment installation."/>
    <s v="This project updates and replaces the 2 elevators and anti-ligature upgrades in the Allied Therapy room and for the expansion of the existing control room in Stein Hospital"/>
    <s v="N/A"/>
    <s v="Remaining Balance of Project Deobligated "/>
    <x v="2"/>
    <n v="0"/>
    <m/>
    <n v="0"/>
    <n v="223691.49"/>
    <m/>
    <n v="223691.49"/>
    <n v="4.4985294256645533E-2"/>
    <n v="-4748855.51"/>
    <n v="223691.49000000022"/>
    <n v="223691.49000000022"/>
    <s v="Completed"/>
    <s v="N/A"/>
    <s v="N/A"/>
    <s v="Yes"/>
    <x v="2"/>
    <x v="0"/>
    <m/>
  </r>
  <r>
    <n v="406"/>
    <s v="22FSCPT01"/>
    <s v="CRG - Family Support Center"/>
    <n v="3170"/>
    <d v="2022-02-09T00:00:00"/>
    <d v="2023-06-30T00:00:00"/>
    <n v="506"/>
    <n v="1"/>
    <n v="153764"/>
    <s v="22FRF31701"/>
    <s v="To increase services and reduce wait times  for  mental health, substance use and abuse, trauma, and family strengthening services for individuals who have feelings of loneliness, anxiety, depression, or drug use due to the COVID-19 pandemic."/>
    <s v="The objective of this project is to increase access to mental health, substance use and abuse, trauma, and family strengthening services through the addition of certified staff. "/>
    <s v="Additional individuals and families will be able to get services sooner and reduce the wait times and wait lists for these services. "/>
    <s v="Project was never initiated. De-obligated back to GFO."/>
    <x v="2"/>
    <n v="153764"/>
    <m/>
    <n v="153764"/>
    <n v="0"/>
    <m/>
    <n v="0"/>
    <n v="0"/>
    <n v="-153764"/>
    <n v="153764"/>
    <n v="0"/>
    <s v="Completed"/>
    <s v="N/A"/>
    <n v="153764"/>
    <s v="No"/>
    <x v="1"/>
    <x v="4"/>
    <m/>
  </r>
  <r>
    <n v="406"/>
    <s v="22MXYUP01"/>
    <s v="CRG - Moxy Up"/>
    <n v="3170"/>
    <d v="2022-04-04T00:00:00"/>
    <d v="2023-12-31T00:00:00"/>
    <n v="636"/>
    <n v="1"/>
    <n v="169565"/>
    <s v="22FRF31702"/>
    <s v="&quot;Moxy Up&quot; a non-profit organization in Douglas County that is currently run by_x000a_volunteers, the ARPA COVID relief funding will provide funds for paid staff, which are now needed to ensure stability in_x000a_providing an increased need for education assistance and youth crisis services due to the COVID 19 pandemic, which_x000a_has changed the learning environment for youth by causing isolation during times of exposure"/>
    <s v="Ensure stability in providing an increased need for education assistance and youth crisis services due to the COVID 19 pandemic"/>
    <s v="Youth initiative to those who have no after school resources when dealing with urgent/crisis needs within their family, school setting or out in the community."/>
    <s v="Project has ended. De-obligated back to GFO."/>
    <x v="2"/>
    <n v="69402.8"/>
    <m/>
    <n v="69402.8"/>
    <n v="25980.3"/>
    <n v="43422.5"/>
    <n v="69402.8"/>
    <n v="0.40929908884498573"/>
    <n v="-100162.2"/>
    <n v="69402.8"/>
    <n v="0"/>
    <s v="Completed"/>
    <s v="N/A"/>
    <n v="169565"/>
    <s v="No"/>
    <x v="1"/>
    <x v="4"/>
    <m/>
  </r>
  <r>
    <n v="406"/>
    <s v="22BHCGM01"/>
    <s v="CONTRACT MANAGEMENT SYSTEM"/>
    <n v="3223"/>
    <d v="2022-05-05T00:00:00"/>
    <d v="2024-06-30T00:00:00"/>
    <n v="787"/>
    <n v="0.93011435832274458"/>
    <n v="477606"/>
    <s v="22FRF32231"/>
    <s v="To move to an electric contract management system that optimized the processes for all stakeholders."/>
    <s v="Implementation of a new electronic contracting management system will allow for efficient processing of all the new contracts needed for implementing the approved COVID initiatives."/>
    <s v="The electronic contract management system will optimize the processes for all stakeholders. It will allow the division to improve the contract process to increase overall effectiveness and efficiency."/>
    <s v="A project extension request was sent to the GFO for review and approval.  This request will extended the project into SFY25."/>
    <x v="0"/>
    <n v="0"/>
    <n v="19320"/>
    <n v="19320"/>
    <n v="363510"/>
    <n v="19320"/>
    <n v="382830"/>
    <n v="0.80156028190600626"/>
    <m/>
    <n v="477606"/>
    <n v="458286"/>
    <s v="On going cost for the system will be Indirect cost and Cost Allocation."/>
    <s v="N/A"/>
    <s v="N/A"/>
    <s v="No"/>
    <x v="0"/>
    <x v="0"/>
    <m/>
  </r>
  <r>
    <n v="406"/>
    <s v="22LCSFD01"/>
    <s v="LAKES CROSSING - FOOD SERVICE"/>
    <n v="3645"/>
    <d v="2022-06-21T00:00:00"/>
    <d v="2022-06-30T00:00:00"/>
    <n v="9"/>
    <n v="1"/>
    <n v="107270"/>
    <s v="22FRF36451"/>
    <s v="The Lakes Crossing Center Food Category"/>
    <s v="This project provided funding as it relates to food expenditures for the clients at Lakes Crossing Center"/>
    <s v="N/A"/>
    <s v="This project is complete. No new obligations executed since January 1, 2024."/>
    <x v="2"/>
    <n v="0"/>
    <m/>
    <n v="0"/>
    <n v="92974.5"/>
    <m/>
    <n v="92974.5"/>
    <n v="0.86673347627482056"/>
    <m/>
    <n v="107270"/>
    <n v="107270"/>
    <s v="Complete"/>
    <s v="N/A"/>
    <s v="N/A"/>
    <s v="No"/>
    <x v="3"/>
    <x v="4"/>
    <m/>
  </r>
  <r>
    <n v="406"/>
    <s v="23CDPHP01"/>
    <s v="CHRONIC DISEASE AND HEALTH PROMOTION "/>
    <n v="3220"/>
    <d v="2022-10-20T00:00:00"/>
    <d v="2024-12-31T00:00:00"/>
    <n v="803"/>
    <n v="0.7023661270236613"/>
    <n v="500000"/>
    <s v="23FR322001"/>
    <s v="Local Health Authority (SFY 24: SNHD, NNPH; in SFY25 SNHD, NNPH, and training and media) Wellness Efforts- 5210"/>
    <s v="Objectives are to support wellness efforts statewide with selected local health authorities sharing 5-2-1-0 wellness content and some staffing support."/>
    <s v="Wellness efforts support health and decrease factors leading to chronic disease development and associated higher COVID-19 risk."/>
    <s v="This project is on track and the spend down is appropriate.  A term extension request was submitted to GFO through to 6/30/25 to accommodate the needs of the local health authorities.  Carson City Health and Human Services decided they will no longer be doing activities if the term extension is granted in SFY25.  Current funded partners include Southern Nevada Health District and Northern Nevada Health District.  Wellness and 5-2-1-0 activities continue in an effort to improve physical activity, nutrition, and educational outreach to promote wellness. Plans to build wellness trainings, materials, and media buys related to wellness and nutrition promotion will address the funds that were planned to go to CCHHS in SFY25 that no longer will do so."/>
    <x v="1"/>
    <n v="289092.01"/>
    <n v="29784.3"/>
    <n v="318876.31"/>
    <n v="60853.93"/>
    <n v="29784.3"/>
    <n v="90638.23"/>
    <n v="0.18127646"/>
    <m/>
    <n v="500000"/>
    <n v="181123.69"/>
    <s v="Complete"/>
    <s v="N/A"/>
    <s v="N/A"/>
    <s v="No"/>
    <x v="0"/>
    <x v="2"/>
    <m/>
  </r>
  <r>
    <n v="406"/>
    <s v="23NBSTR01"/>
    <s v="UNR NSPHL Newborn"/>
    <n v="3222"/>
    <d v="2022-10-20T00:00:00"/>
    <d v="2024-10-20T00:00:00"/>
    <n v="731"/>
    <n v="0.77154582763337898"/>
    <n v="3953689"/>
    <s v="23FR322202"/>
    <s v="Funds support the addition of five new disorders on the newborn screening blood spot panel, as well as associated equipment and supplies to add those disorders, and implementation of an HL7 connection to selected state birthing hospitals."/>
    <s v="The objective of the funding is to ensure infants are screened for five additional disorders to ensure timely detection and treatment to prevent mortality and severe morbidity."/>
    <s v="Newborn screening prevents needless infant deaths and can reduce severity of health outcomes through timely treatment of rare conditions that otherwise would go undiagnosed and untreated."/>
    <s v="This project has successfully launched one new disorder on the newborn screening blood spot panel, a second disorder is expected to be launched by June of 2024, and an additional three disorders over the term of the project are pending.  An amendment is being done to move Personnel costs budgeted from January 1, 2025, onward into other costs to support the scope of work deliverables.  Recent meetings with the Nevada State Public Health Laboratory led to an updated spend plan and a quarterly meeting and discussion of a possible site visit date will be scheduled soon."/>
    <x v="1"/>
    <n v="205939.32"/>
    <n v="307038.94"/>
    <n v="512978.26"/>
    <n v="52625.07"/>
    <n v="307038.94"/>
    <n v="359664.01"/>
    <n v="9.0969221403099737E-2"/>
    <m/>
    <n v="3953689"/>
    <n v="3440710.74"/>
    <s v="Budget Request"/>
    <m/>
    <m/>
    <s v="No"/>
    <x v="0"/>
    <x v="2"/>
    <m/>
  </r>
  <r>
    <n v="406"/>
    <s v="23ANTLG01"/>
    <s v="Anti Ligature Furniture"/>
    <n v="3161"/>
    <d v="2022-10-20T00:00:00"/>
    <d v="2023-06-30T00:00:00"/>
    <n v="253"/>
    <n v="1"/>
    <n v="475000"/>
    <s v="23FRF31612"/>
    <s v="Southern Nevada Adult Mental Health Services - Anti-Ligature Furnishings"/>
    <s v="To upgrade the furniture in the Stein Hospital and Rawson Neal Hospital to anti-ligature furniture."/>
    <s v="N/A"/>
    <s v="Completed"/>
    <x v="2"/>
    <n v="0"/>
    <m/>
    <n v="0"/>
    <n v="474930.25"/>
    <m/>
    <n v="474930.25"/>
    <n v="0.99985315789473683"/>
    <m/>
    <n v="475000"/>
    <n v="475000"/>
    <s v="Completed"/>
    <s v="N/A"/>
    <s v="N/A"/>
    <m/>
    <x v="2"/>
    <x v="4"/>
    <m/>
  </r>
  <r>
    <n v="406"/>
    <s v="24FRB3A01"/>
    <s v="Building 3A Forensic Renovation"/>
    <n v="3161"/>
    <d v="2023-12-13T00:00:00"/>
    <d v="2025-12-31T00:00:00"/>
    <n v="749"/>
    <n v="0.19359145527369825"/>
    <n v="22629571"/>
    <s v="23FRF31612/15"/>
    <s v="To complete the renovation of Building 3A to permit increased bed capacity by 21 beds"/>
    <s v="This project provides funding to update the existing building for forensic program use."/>
    <s v="N/A"/>
    <s v="Project is design phase and SPWD presented a revised budget, requesting an additional $3,610,959 for June IFC Meeting"/>
    <x v="1"/>
    <n v="0"/>
    <n v="1513.72"/>
    <n v="1513.72"/>
    <n v="0"/>
    <n v="1513.72"/>
    <n v="1513.72"/>
    <n v="6.6891237133925337E-5"/>
    <m/>
    <n v="22629571"/>
    <n v="22628057.280000001"/>
    <s v="Budget Request"/>
    <n v="21"/>
    <s v="N/A"/>
    <s v="Yes"/>
    <x v="2"/>
    <x v="0"/>
    <m/>
  </r>
  <r>
    <n v="406"/>
    <s v="23FBCLV01"/>
    <s v="Forensic Bed Capacity LV"/>
    <n v="3161"/>
    <d v="2022-10-20T00:00:00"/>
    <d v="2026-12-31T00:00:00"/>
    <n v="1533"/>
    <n v="1"/>
    <n v="1793116"/>
    <s v="23FRF31615"/>
    <s v="Fund expansion of Forensic bed capacity by 45 beds at the City of Las Vegas' detention center, to include construction needs and staffing"/>
    <s v="The City of Las Vegas has two empty units at their detention center, the building  and area in a secured locked environment for  client population that are court order to DPBH custody of restoration to competency."/>
    <s v="N/A"/>
    <s v="Project terminated on September 2023."/>
    <x v="2"/>
    <n v="0"/>
    <m/>
    <n v="0"/>
    <n v="573352.13"/>
    <m/>
    <n v="573352.13"/>
    <n v="0.31975183423716036"/>
    <m/>
    <n v="1793116"/>
    <n v="1793116"/>
    <s v="Completed"/>
    <m/>
    <m/>
    <s v="Yes"/>
    <x v="2"/>
    <x v="4"/>
    <m/>
  </r>
  <r>
    <n v="406"/>
    <s v="23RCCLV01"/>
    <s v="RECUPERATIVE CARE CENTER EXPANSION"/>
    <n v="3161"/>
    <d v="2022-10-20T00:00:00"/>
    <d v="2025-06-30T00:00:00"/>
    <n v="984"/>
    <n v="0.57317073170731703"/>
    <n v="10000000"/>
    <s v="23FRF31616"/>
    <s v="A collaborative effort with City of Las Vegas to fund a Recuperative Care Center Expansion for homeless population to recover from medical injury or illness following a discharge from a Hospital."/>
    <s v="An 50 bed facility Expansion to provide medical respite within City of Las Vegas limits, assisting  with wound care, cardiac issues, oxygen, cancer, hospice services, pre and prost-surgical procedures, diabetes and more."/>
    <s v="The Recuperative Care Center launch in August 2020 filled a major gap in addressing the health care of people experiencing  homelessness exacerbated by the COVID-19 Pandemic."/>
    <s v="Budget Modification request submitted and approved by GFO by City of Las Vegas(CoLV) in March 2024.  New timeline submitted by CoLV."/>
    <x v="4"/>
    <n v="10000000"/>
    <m/>
    <n v="10000000"/>
    <n v="0"/>
    <m/>
    <n v="0"/>
    <n v="0"/>
    <m/>
    <n v="10000000"/>
    <n v="0"/>
    <s v="Complete"/>
    <m/>
    <s v="N/A"/>
    <s v="Yes"/>
    <x v="2"/>
    <x v="0"/>
    <m/>
  </r>
  <r>
    <n v="406"/>
    <s v="23NVRES01"/>
    <s v="Nevada Resilience Project"/>
    <n v="3165"/>
    <d v="2022-07-01T00:00:00"/>
    <d v="2024-06-30T00:00:00"/>
    <n v="730"/>
    <n v="0.92465753424657537"/>
    <n v="1956000"/>
    <s v="23FRF31651"/>
    <s v="Expands the Nevada Resilience Project"/>
    <s v="Puts Resilience Ambassadors in additional partner agencies."/>
    <s v="State of NV intends to use $1,899,293 to execute a sub-award with a trusted provider to expand NV Resilience Project to full capacity. Sub-award ensures provider-based supervision, expansion of services, increasing behavioral health workforce, and ensuring resilience ambassadors become certified community health workers/peer support specialists, if applicable. Resilience ambassadors will continue to provide individual/group counseling, psycho-education support, resource navigation, suicide prevention, crisis assessment, and recovery supports based on the behavioral impacts of CV-19."/>
    <s v="Project has ended. De-obligated back to GFO."/>
    <x v="4"/>
    <m/>
    <m/>
    <n v="0"/>
    <n v="0"/>
    <m/>
    <n v="0"/>
    <n v="0"/>
    <n v="-1956000"/>
    <n v="0"/>
    <n v="0"/>
    <s v="Completed"/>
    <s v="Resilience Ambassadors provided services to 1,480 individuals in the last quarter under the Health Disparity (CAT 13) grant, averaging 493.3 individuals per month. Additionally, another 2,074 individuals were served under Prevention (CAT 27) dollars, averaging 691.3 individuals per month."/>
    <s v="$1,956,000 was allocated for expansion of Nevada Resilience Project to continue providing evidence-based interventions, such as Psychological First Aid, Skills for Psychological Recovery, and sought to certify all staff as Community Health Workers and Peer Support, if qualified. All services are strictly focused on prevention and early intervention with regard to mental and behavioral health stress post-crisis/disaster."/>
    <s v="No"/>
    <x v="0"/>
    <x v="4"/>
    <m/>
  </r>
  <r>
    <n v="406"/>
    <s v="23BH98801"/>
    <s v="988 Crisis Response System"/>
    <n v="3165"/>
    <d v="2022-07-01T00:00:00"/>
    <d v="2024-06-30T00:00:00"/>
    <n v="730"/>
    <n v="0.92465753424657537"/>
    <n v="3500000"/>
    <s v="23FRF31652"/>
    <s v="Establishing a Crisis Response System for Nevada"/>
    <s v="Fully funding both the 988 Crisis Call Center and Care Traffic Control Hub simultaneously, along with the other components of a CRS, will create a fully functional system that can deploy resources to Nevadans in crisis, mitigating serious consequences that result in negative, sometimes fatal outcomes. "/>
    <s v="Current use of this category has been for the budget line item 988 project manager. State of Nevada recently executed a second year extension for the project manager. Roughly left is 3.1 million that is allocated for the launch of the 988 request for proposal (RFP) which will be released late 2023, and paid Spring 2024."/>
    <s v="Portion of these funds are for PMO IT IV position that provide project management for the 988 RFP. RFP is out for live bid at this time. Remaining estimate of $3,200,000.00 is allocated to the awarded RFP vendor."/>
    <x v="1"/>
    <n v="283367.52"/>
    <n v="58863.42"/>
    <n v="342230.94"/>
    <n v="242677.76000000001"/>
    <n v="58863.42"/>
    <n v="301541.18"/>
    <n v="8.6154622857142857E-2"/>
    <m/>
    <n v="3500000"/>
    <n v="3157769.06"/>
    <s v="One Time Funding"/>
    <s v="Data per month:_x000a_2600 calls _x000a_480 chats_x000a_520 texts_x000a_State projects the above data for use of the 988 call center, which the funds will be used to launch._x000a_"/>
    <s v="3.1 million allocated for the release of RFP and launch of 988 will be Nationally certified suicide prevention lifeline, Vibrant accreditation standards met for crisis call center and SAMHSA National guidelines for behavioral health crisis care Best practices. "/>
    <s v="No"/>
    <x v="0"/>
    <x v="4"/>
    <m/>
  </r>
  <r>
    <n v="406"/>
    <s v="23CSSBC01"/>
    <s v="Crisis Stabilization Centers"/>
    <n v="3165"/>
    <d v="2022-07-01T00:00:00"/>
    <d v="2024-06-30T00:00:00"/>
    <n v="730"/>
    <n v="0.92465753424657537"/>
    <n v="20000000"/>
    <s v="23FRF31653"/>
    <s v="Crisis Stabilization Centers: To provide funding for Infrastructure, tenant improvement, and operational costs to establish crisis stabilization centers for children, youth, and families."/>
    <s v="Execute contracts with hospitals to provide funding for infrastructure, tenant improvement, and operational costs o establish crisis stabilization centers for children, youth and families"/>
    <s v="State of Nevada has finalized a subaward for five million to establish and build 1 Crisis Stabilization center. State is preparing to post a Request for application for new builds and or renovations of current hospital or medical centers to stand up additional Crisis Stabilization centers. Subawards in place with Renown. Interlocal agreements anticipated with Clark County for an amount of $10M. $5M can be deobligated."/>
    <s v="Estimate $5,000,000 was de-obligated back to GFO. Renown has been awarded a portion of the funds. Clark County has been allocated the remaining funds estimate $11,000,000.00"/>
    <x v="1"/>
    <n v="3179037"/>
    <n v="18866"/>
    <n v="3197903"/>
    <n v="26615.1"/>
    <n v="18866"/>
    <n v="45481.1"/>
    <n v="2.2740550000000001E-3"/>
    <n v="-4799969"/>
    <n v="15200031"/>
    <n v="12002128"/>
    <s v="One Time Funding"/>
    <n v="69"/>
    <n v="0"/>
    <s v="Yes"/>
    <x v="0"/>
    <x v="4"/>
    <m/>
  </r>
  <r>
    <n v="406"/>
    <s v="23EMGCS01"/>
    <s v="Emergency Funding for Crisis Care"/>
    <n v="3165"/>
    <d v="2022-07-01T00:00:00"/>
    <d v="2024-06-30T00:00:00"/>
    <n v="730"/>
    <n v="0.92465753424657537"/>
    <n v="10000000"/>
    <s v="23FRF31654"/>
    <s v="To provide emergency funding to address the surge in behavioral health needs as it relates to the pandemic for behavioral health crisis triage, residential, and inpatient services "/>
    <s v="Expansion services to include residential treatment services to ensure medically necessary treatment can be provided to those with acute needs"/>
    <s v="These funds are allocated to support and provide funding for un-insured and under insured Nevadans suffering from a mental health crisis. Currently $720,488.00 has been spent and State of Nevada is having negotiations for additional subawards to be created with our hospitals to utilize this funding. Will request extension for these funds."/>
    <s v="GFO ARPA extension requested. Project has awarded two hospitals funds for Crisis Care/ Crisis Billing. Third hospital will be awarded the remaining funds."/>
    <x v="1"/>
    <n v="889970.62"/>
    <m/>
    <n v="889970.62"/>
    <n v="776818.28"/>
    <m/>
    <n v="776818.28"/>
    <n v="7.7681828000000008E-2"/>
    <m/>
    <n v="10000000"/>
    <n v="9110029.3800000008"/>
    <s v="One Time Funding"/>
    <s v="N/A"/>
    <n v="0"/>
    <s v="No"/>
    <x v="0"/>
    <x v="4"/>
    <m/>
  </r>
  <r>
    <n v="406"/>
    <s v="23MYAVT01"/>
    <s v="my AVATAR"/>
    <n v="3168"/>
    <d v="2022-10-20T00:00:00"/>
    <d v="2024-06-30T00:00:00"/>
    <n v="619"/>
    <n v="0.91114701130856224"/>
    <n v="862544"/>
    <s v="23FRF31681"/>
    <s v="Upgrade AVATAR to NX - my Avatar is an Netsmart ONC-certified electronic health record (eHR) solution specifically designed for behavioral healthcare and addiction treatment in community-based, residential, and inpatient programs. The Division's application is currently operating on an aging Netsmart platform which is soon to become obsolete. The aging version needs to be upgraded to the Netsmart NX version or needs to be replaced prior to 10/14/2025 due to dependencies on Internet Explorer 11. IE11 has a dependency on Windows 10 and the security patches and updates will no longer be available after that date.  The existing platform is also Java 32 bit dependent.  This dependency introduces high maintenance for Field and Technical Services and the my Avatar help desk as it results in tickets being generated due to Java dependencies and the wrong version of Java running on end user pcs. In addition, the vendor has moved on to enhancing and supporting upgraded versions of the existing application which introduces limitations on current functionality available for upgrades and enhancements as technology continues to change."/>
    <m/>
    <m/>
    <s v="NX upgrade is almost completed; EMAR portion to be completed by June."/>
    <x v="0"/>
    <n v="0"/>
    <n v="76715.5"/>
    <n v="76715.5"/>
    <n v="554708"/>
    <n v="76715.5"/>
    <n v="631423.5"/>
    <n v="0.73204787234042556"/>
    <m/>
    <n v="862544"/>
    <n v="785828.5"/>
    <s v="The project is to be completed June 30, 2024; no additional funding will be required.  WP is being processed to de-obligate funds."/>
    <m/>
    <m/>
    <s v="No"/>
    <x v="0"/>
    <x v="4"/>
    <m/>
  </r>
  <r>
    <n v="406"/>
    <s v="23MHINP01"/>
    <s v="Mental Health Integration"/>
    <n v="3170"/>
    <d v="2022-10-20T00:00:00"/>
    <d v="2024-12-31T00:00:00"/>
    <n v="803"/>
    <n v="0.7023661270236613"/>
    <n v="1956011"/>
    <s v="23FRF31703"/>
    <s v="Sub-Grants to support Assertive Community Treatment (ACT) and Forensic Assertive Community Treatment (FACT) programs statewide."/>
    <s v="Provides Assertive Community Treatment programs to communities in Washoe and Clark Counties to divert certain populations from the criminal justice system."/>
    <s v="COVID-19 exacerbated mental health concerns in the community. These funds work to address that concern."/>
    <s v="Project expected to spend fully by December 2024."/>
    <x v="0"/>
    <n v="1790452"/>
    <n v="165559"/>
    <n v="1956011"/>
    <n v="175500"/>
    <n v="585295.37"/>
    <n v="760795.37"/>
    <n v="0.38895250077836985"/>
    <m/>
    <n v="1956011"/>
    <n v="0"/>
    <s v="Complete"/>
    <m/>
    <m/>
    <s v="No"/>
    <x v="0"/>
    <x v="4"/>
    <m/>
  </r>
  <r>
    <n v="406"/>
    <s v="23NWSPE01"/>
    <s v="Newborn Screen Panel Expansion"/>
    <n v="3170"/>
    <d v="2022-10-20T00:00:00"/>
    <d v="2026-06-30T00:00:00"/>
    <n v="1349"/>
    <n v="1"/>
    <n v="1084810"/>
    <s v="23FRF31704"/>
    <s v="To purchase equipment to run opioid exposure panel as part of the newborn screening panel at the Nevada State Public Health Lab."/>
    <s v="Purchase new lab equipment to run opioid exposure panel."/>
    <s v="These funds are allocated to fund lab equipment to check for opioid exposure at birth."/>
    <s v="Project was never initiated. De-obligated back to GFO."/>
    <x v="2"/>
    <n v="964276"/>
    <m/>
    <n v="964276"/>
    <n v="0"/>
    <m/>
    <n v="0"/>
    <n v="0"/>
    <m/>
    <n v="1084810"/>
    <n v="120534"/>
    <s v="Completed"/>
    <m/>
    <m/>
    <s v="No"/>
    <x v="0"/>
    <x v="4"/>
    <m/>
  </r>
  <r>
    <n v="406"/>
    <s v="23MNKPX01"/>
    <s v="MEN'S HEALTH INFORMATION CAMPAIGN / Monkeypox"/>
    <n v="3219"/>
    <d v="2022-10-20T00:00:00"/>
    <d v="2023-12-31T00:00:00"/>
    <n v="437"/>
    <n v="1"/>
    <n v="345000"/>
    <s v="23FRF32191"/>
    <s v="To fund Community Health Workers and an awareness campaign regarding the transmission of monkeypox and other health issues for gay and bisexual men. "/>
    <s v="N/A"/>
    <s v="N/A"/>
    <s v="This project has ended. The project was awarded $345,000 total, and of that $344,283.98 was expended. The funding period has now ended.  $716.02 was de-obligated through a work program. The KPS3 media campaign was hugely successful, generating a large amount of reach over a variety of social media platforms. Silver State Equality was also able to implement and support traditional and social media messaging developed by KPS3, and create materials for stigma reduction and educational purposes.  "/>
    <x v="2"/>
    <n v="344283.98"/>
    <m/>
    <n v="344283.98"/>
    <n v="306152.14"/>
    <n v="38131.839999999997"/>
    <n v="344283.98"/>
    <n v="0.99792457971014492"/>
    <n v="-716.02"/>
    <n v="344283.98"/>
    <n v="0"/>
    <s v="Completed"/>
    <m/>
    <m/>
    <s v="No"/>
    <x v="0"/>
    <x v="2"/>
    <m/>
  </r>
  <r>
    <n v="406"/>
    <s v="23CFAEP01"/>
    <s v="EPIDEMIOLOGIST"/>
    <n v="3219"/>
    <d v="2022-10-20T00:00:00"/>
    <d v="2026-10-31T00:00:00"/>
    <n v="1472"/>
    <n v="0.38315217391304346"/>
    <n v="5000000"/>
    <s v="23FRF32192"/>
    <s v="To provide direct support to public departments and provide advance training to people entering the public health workforce."/>
    <s v="Support will be provided through increased staffing to the Office of State Epidemiology and the Office of Analytics through contracted staff to enhance public health infrastructure and response.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Epidemiologist, Disease Investigator, and Biostatistician projects under this grant are as follows: Component 1: Epidemiology and Biostatistics _x000a_•_x0009_University of Nevada, Reno School of Public Health- awarded $2M: Will be collaborating with UNLV to provide local health districts throughout the state with either a fellow or graduate student specializing in epi or stats. These students will earn paid experience and tuition support as they provide services to the community. Current employees will also have the opportunity to access a variety of training certificates to strengthen their skillsets and advance professionally._x000a_UNR is currently navigating options to overcome barriers in being able to allocate funds towards personnel expenses. A meeting on April 5th will take place to discuss a solution so subgrants can be finalized and executed. _x000a_$35,000 has been paid to KPS3 to develop a careers navigation website (nvhealthforce.org) that streamlines users to health-related job opportunities throughout the state. The site will educate users on all industries within health care, including, behavioral/mental health, primary care and public care. Additionally, the site is designed to educate and informs users on the different careers and pathways within each industry, connects users to community-based, educational and non-profit partners, many resources and insight of Nevada-specific workforce related data. _x000a_The balance of funds ($2,960,776) will support workforce for the Office of State Epidemiology and Office of Analytics, as well as support staff to provide management and oversight of these ARPA funds. A portion of the funds will be used to partner with the National Centers for Disease Control and Prevention to include higher-level fellowship positions (senior biostatisticians or economists), internships, entry level disease investigators, mid-level epidemiologists, a Health Program Manager 2, and a Health Resource Analyst 3. The subaward is currently being finalized and should be executed by the end of April. _x000a__x000a_Amendment #1 was approved on 2/29/2024 approving the realignment of the budget to anticipated program expenditures._x000a_"/>
    <x v="1"/>
    <n v="0"/>
    <m/>
    <n v="0"/>
    <n v="64088.800000000003"/>
    <m/>
    <n v="64088.800000000003"/>
    <n v="1.2817760000000001E-2"/>
    <m/>
    <n v="5000000"/>
    <n v="5000000"/>
    <s v="Complete"/>
    <m/>
    <m/>
    <s v="No"/>
    <x v="0"/>
    <x v="1"/>
    <m/>
  </r>
  <r>
    <n v="406"/>
    <s v="23GIDTR01"/>
    <s v="GENOMIC INFECTIOUS DISEASE TRACKING"/>
    <n v="3219"/>
    <d v="2022-10-20T00:00:00"/>
    <d v="2026-06-30T00:00:00"/>
    <n v="1349"/>
    <n v="0.41808747220163084"/>
    <n v="1500000"/>
    <s v="23FRF32193"/>
    <s v="Sub-grant with the Nevada State Public Health Laboratory to support genomic infection disease tracking, data analysis, and enhanced training to support the work of epidemiologists and investigators in the knowledge of genomic biology. "/>
    <s v="N/A"/>
    <s v="N/A"/>
    <s v="Funding has been sub-awarded to the Nevada State Public Health Lab (SG 26363) for a total of $1,495,835 with a project period of 10/16/2023-12/31/2025. A total of $3,666.22 has been spent as of February’s request for reimbursement, that is currently being processed. A spend plan was received by NSPHL that details how they will ensure funds are expended, and personnel funds will not extend past 12/31/24. Quarterly reports will be requested by DPBH from NSPHL that detail program progress and adherence to spending and subaward requirements."/>
    <x v="1"/>
    <n v="1500000"/>
    <m/>
    <n v="1500000"/>
    <n v="0"/>
    <m/>
    <n v="0"/>
    <n v="0"/>
    <m/>
    <n v="1500000"/>
    <n v="0"/>
    <s v="NSPHL and OSE are applying for Epidemiology and Laboratory Capacity (ELC) Grant funding through CDC and writing in the Genomic-Epi-Lab Specialist for Project D-Advanced Molecular Detection. If funded, this position and associated project deliverables will have sustainability through the end of ARPA Funding until the end of the ELC 5 year grant cycle, which is 7/31/2029"/>
    <m/>
    <m/>
    <s v="No"/>
    <x v="0"/>
    <x v="2"/>
    <m/>
  </r>
  <r>
    <n v="406"/>
    <s v="22BHSTF01b ($0 REPORTED ON GFO WORKBOOK)"/>
    <s v="Fiscal Staff - FY24"/>
    <n v="3223"/>
    <d v="2023-07-01T00:00:00"/>
    <d v="2024-06-30T00:00:00"/>
    <n v="365"/>
    <n v="0.84931506849315064"/>
    <n v="284159"/>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4."/>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4"/>
    <n v="0"/>
    <m/>
    <n v="0"/>
    <n v="0"/>
    <m/>
    <n v="0"/>
    <n v="0"/>
    <m/>
    <n v="284159"/>
    <n v="284159"/>
    <s v="Indirect cost and Cost Allocation."/>
    <s v="N/A"/>
    <s v="N/A"/>
    <s v="No"/>
    <x v="0"/>
    <x v="1"/>
    <m/>
  </r>
  <r>
    <n v="406"/>
    <s v="22BHSTF01d ($0 REPORTED ON GFO WORKBOOK)"/>
    <s v="Fiscal Staff - FY26"/>
    <n v="3223"/>
    <d v="2025-07-01T00:00:00"/>
    <d v="2026-06-30T00:00:00"/>
    <n v="364"/>
    <n v="-1.1565934065934067"/>
    <n v="252976"/>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6."/>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4"/>
    <n v="0"/>
    <m/>
    <n v="0"/>
    <n v="0"/>
    <m/>
    <n v="0"/>
    <n v="0"/>
    <m/>
    <n v="252976"/>
    <n v="252976"/>
    <s v="Indirect cost and Cost Allocation."/>
    <s v="N/A"/>
    <s v="N/A"/>
    <s v="No"/>
    <x v="0"/>
    <x v="1"/>
    <m/>
  </r>
  <r>
    <n v="406"/>
    <s v="22BHSTF01a"/>
    <s v="DPBH STAFFING for ARPA Reporting-SFY23"/>
    <n v="3223"/>
    <d v="2022-07-01T00:00:00"/>
    <d v="2023-06-30T00:00:00"/>
    <n v="364"/>
    <n v="1.8543956043956045"/>
    <n v="369823"/>
    <s v="23FRF32231"/>
    <s v="Three interim full-time positions and one part-time contractor to assist with ARPA Fiscal Activity and Grant Reporting."/>
    <s v="The Division has received extraordinary amounts of federal COVID grant funds since the beginning of 2020. These positions  provided additional support to ensure implementation of all awards will not be delayed in SFY23."/>
    <s v="These positions assisted the division in redistributing the workload due to the continued impact of COVID-19.  It was critical that administrative staff be added to the public health workforce to perform daily work."/>
    <s v="This original NOA was for the first state fiscal year only.  The request to amend the NOA to include funding for all four years was requested and is still being worked on by GFO and DPBH.   A meeting with the GFO to discuss this request is scheduled for March 27, 2024, resulting in an updated NOA for all four state fiscal three years."/>
    <x v="1"/>
    <n v="0"/>
    <n v="279968.38"/>
    <n v="279968.38"/>
    <n v="138166.19"/>
    <n v="279968.38"/>
    <n v="418134.57"/>
    <n v="1.1306343034370496"/>
    <m/>
    <n v="369823"/>
    <n v="89854.62"/>
    <s v="Indirect cost and Cost Allocation."/>
    <s v="N/A"/>
    <s v="N/A"/>
    <s v="No"/>
    <x v="0"/>
    <x v="1"/>
    <m/>
  </r>
  <r>
    <n v="406"/>
    <s v="22BHSTF01c"/>
    <s v="Fiscal Staff - FY25"/>
    <n v="3223"/>
    <d v="2024-07-01T00:00:00"/>
    <d v="2025-06-30T00:00:00"/>
    <n v="364"/>
    <n v="-0.15384615384615385"/>
    <n v="571273"/>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5."/>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4"/>
    <n v="0"/>
    <m/>
    <n v="0"/>
    <n v="0"/>
    <m/>
    <n v="0"/>
    <n v="0"/>
    <m/>
    <n v="571273"/>
    <n v="571273"/>
    <s v="Indirect cost and Cost Allocation."/>
    <s v="N/A"/>
    <s v="N/A"/>
    <s v="No"/>
    <x v="0"/>
    <x v="1"/>
    <m/>
  </r>
  <r>
    <n v="406"/>
    <s v="24INTFP01"/>
    <s v="10 intermittent fiscal staff in L01 -  E226"/>
    <n v="3223"/>
    <d v="2023-07-01T00:00:00"/>
    <d v="2026-06-30T00:00:00"/>
    <n v="1095"/>
    <n v="0.28310502283105021"/>
    <n v="1730793"/>
    <s v="23FRF32231"/>
    <s v="To support ten intermittent State FTEs to relieve the administrative burden of increased workloads of state, federal, and ARPA grant and fiscal management activities"/>
    <s v="These positions will provide adequate response-ready public health workforce implementation and will assist the division with redistributing DPBH’s workload due to COVID-19. "/>
    <s v="Note: per new federal guidelines the funding of these positions will be realigned to a different funding stream on 01/01/2025."/>
    <s v="Work Program WP25FR322301 was approved on March 13, 2024 to de-obligate $420,086 based on GFO guidance. "/>
    <x v="1"/>
    <n v="0"/>
    <m/>
    <n v="0"/>
    <n v="303710.06"/>
    <m/>
    <n v="303710.06"/>
    <n v="0.17547451370556733"/>
    <n v="-420086"/>
    <n v="1310707"/>
    <n v="1310707"/>
    <s v="Complete"/>
    <s v="N/A"/>
    <s v="N/A"/>
    <s v="No"/>
    <x v="0"/>
    <x v="1"/>
    <m/>
  </r>
  <r>
    <n v="406"/>
    <s v="23LRHA01a"/>
    <s v="Local &amp; Regional Authorities Washoe "/>
    <s v="3223/34"/>
    <d v="2022-08-17T00:00:00"/>
    <d v="2026-12-31T00:00:00"/>
    <n v="1597"/>
    <n v="0.39323731997495304"/>
    <n v="10000000"/>
    <s v="23FRF32232"/>
    <s v="Northern Nevada Public Health design and construction of a Tuberculosis Clinic"/>
    <s v="Funding will support the design and construction of a Tuberculosis Clinic, and other Public Health or Community and Clinical Health Services offices to serve the residents of Washoe County."/>
    <s v="These investments will better allow each public health agency to continue to support the COVID response and recovery and position themselves to be better equipped to handle other public health needs in the coming years."/>
    <s v="NNPH has architectural plans for the TB Clinic.  It is being built on West Hills in Reno, NV. They are working on a floor plan, outside design, and addressing safety and site issues with the City of Reno. They’ve hired a contractor who will be responsible for the build. Their March expenses as of 3/26 will be $96,121.42 for a total of nearly $100,000.  They will provide an updated quarterly spend-plan and everything will be encumbered by December 2024.  They are hoping to have the final build by February 2025. NNPH also plans to fully expend the allocated funds by March 2026."/>
    <x v="1"/>
    <n v="10000000"/>
    <n v="0"/>
    <n v="10000000"/>
    <n v="2725"/>
    <n v="21456.53"/>
    <n v="24181.53"/>
    <n v="2.4181529999999997E-3"/>
    <m/>
    <n v="10000000"/>
    <n v="0"/>
    <s v="Budget Request"/>
    <s v="N/A"/>
    <s v="N/A"/>
    <s v="Yes"/>
    <x v="3"/>
    <x v="0"/>
    <m/>
  </r>
  <r>
    <n v="406"/>
    <s v="23LRHA01b"/>
    <s v="Local &amp; Regional Authorities Carson "/>
    <s v="3223/34"/>
    <d v="2022-08-17T00:00:00"/>
    <d v="2026-12-31T00:00:00"/>
    <n v="1597"/>
    <n v="0.39323731997495304"/>
    <n v="3700000"/>
    <s v="23FRF32232"/>
    <s v="Carson City Health and Human Services to increase staff capacity and address growing community health needs."/>
    <s v="Enhance Carson City Health and Human Services (CCHHS) public health workforce infrastructure b hiring personnel to perform duties needed to increase public health services to the residents served by CCHHS."/>
    <s v="These investments will better allow each public health agency to continue to support the COVID response and recovery and position themselves to be better equipped to handle other public health needs in the coming years."/>
    <s v="CCHHS is in the final stages of developing the amended budget.  The amended subaward should be processed shortly. The amendment is to increase their current budget by $2,950,366 for a total award of $3,700,000. Current and ongoing allocations are for personnel, travel, and indirect expenses. A quarterly spend-plan has been requested and we will receive quarterly updates starting April 2024."/>
    <x v="1"/>
    <n v="749634"/>
    <n v="203.58"/>
    <n v="749837.58"/>
    <n v="8458.18"/>
    <n v="203.58"/>
    <n v="8661.76"/>
    <n v="2.3410162162162164E-3"/>
    <m/>
    <n v="3700000"/>
    <n v="2950162.42"/>
    <s v="Budget Request"/>
    <s v="N/A"/>
    <s v="N/A"/>
    <s v="No"/>
    <x v="1"/>
    <x v="1"/>
    <m/>
  </r>
  <r>
    <n v="406"/>
    <s v="23LRHA01c"/>
    <s v="Local &amp; Regional Authorities Churchill"/>
    <s v="3223/34"/>
    <d v="2022-08-17T00:00:00"/>
    <d v="2026-12-31T00:00:00"/>
    <n v="1597"/>
    <n v="0.39323731997495304"/>
    <n v="1600000"/>
    <s v="23FRF32232"/>
    <s v="Central Nevada Health District formation and Satellite Public Health Laboratory"/>
    <s v="Central Nevada Health District will facilitate construction activities to establish a new building that will house a satellite public health laboratory, and provide public health services to residents in central Nevada."/>
    <s v="These investments will better allow each public health agency to continue to support the COVID response and recovery and position themselves to be better equipped to handle other public health needs in the coming years."/>
    <s v="The remaining $600k (37.62% of funds) is for remodeling of the new CNHD facility. Architect is drawing remodel plans and obtaining engineering evaluation. Approximately 95% of the architectural drawings are completed.  Expenses are planned to resume April/May 2024 once architect has completed work. CCSS goal is building will be completed in next 12 months. A quarterly spend-plan has been requested and will receive monthly updates starting April 2024."/>
    <x v="0"/>
    <n v="1600000"/>
    <m/>
    <n v="1600000"/>
    <n v="998150.71"/>
    <n v="3848.52"/>
    <n v="1001999.23"/>
    <n v="0.62624951875000001"/>
    <m/>
    <n v="1600000"/>
    <n v="0"/>
    <s v="Budget Request"/>
    <s v="N/A"/>
    <s v="N/A"/>
    <s v="Yes"/>
    <x v="1"/>
    <x v="0"/>
    <m/>
  </r>
  <r>
    <n v="406"/>
    <s v="23LRHA01d"/>
    <s v="Local &amp; Regional Authorities SNHD"/>
    <s v="3223/34"/>
    <d v="2022-08-17T00:00:00"/>
    <d v="2026-12-31T00:00:00"/>
    <n v="1597"/>
    <n v="0.39323731997495304"/>
    <n v="5500000"/>
    <s v="23FRF32232"/>
    <s v="Southern Nevada Health District staff and operations reimbursement"/>
    <s v="This funding will be used to cover 12-months of revenue to support the staff salary and fringe to offer environmental health services in Clark County."/>
    <s v="These investments will better allow each public health agency to continue to support the COVID response and recovery and position themselves to be better equipped to handle other public health needs in the coming years."/>
    <s v="Complete; fully expended."/>
    <x v="0"/>
    <n v="5500000"/>
    <m/>
    <n v="5500000"/>
    <n v="5446133.7300000004"/>
    <n v="53866.27"/>
    <n v="5500000"/>
    <n v="1"/>
    <m/>
    <n v="5500000"/>
    <n v="0"/>
    <s v="Budget Request"/>
    <s v="N/A"/>
    <s v="N/A"/>
    <s v="No"/>
    <x v="2"/>
    <x v="1"/>
    <m/>
  </r>
  <r>
    <n v="406"/>
    <s v="23RHSCC01"/>
    <s v="Comprehensive Reproductive Health Services "/>
    <n v="3224"/>
    <d v="2023-01-01T00:00:00"/>
    <d v="2026-12-31T00:00:00"/>
    <n v="1460"/>
    <n v="0.33630136986301368"/>
    <n v="6446148"/>
    <s v="23FRF32241"/>
    <s v="Support reproductive health services for Community Health Services, Carson City Health and Human Services, Northern Nevada Health District and Central Nevada Health District. "/>
    <s v="Supports family planning  activities not fully funded by Title X in rural Nevada, Washoe County and Carson City. "/>
    <s v="Continue to provide family planning and reproductive health services to underserved and uninsured communities outside of Clark County. "/>
    <s v="It is anticipated that the entire amount will be expended. This project has three subawardees, and as of the end of February 2024, only WCHD has received reimbursement. The other two subawardees, CCHHS and CNHD, have submitted RFRs through February 2024 but they have not cleared in DAWN. Detailed spend plans have been requested from the 3 subawardees. An amendment will be completed for CNHD to correct the project period through December 2026. Subawardees have been advised unobligated funds would be returned. "/>
    <x v="1"/>
    <n v="6446148"/>
    <m/>
    <n v="6446148"/>
    <n v="328012.19"/>
    <n v="257535.54"/>
    <n v="585547.73"/>
    <m/>
    <m/>
    <n v="6446148"/>
    <n v="0"/>
    <s v="Title X award is partially funded at 40% of current grant period (4/1/24 -3/31/25)."/>
    <m/>
    <m/>
    <s v="No"/>
    <x v="0"/>
    <x v="2"/>
    <m/>
  </r>
  <r>
    <n v="406"/>
    <s v="23LCCMS01"/>
    <s v="Lakes Crossing Camera System"/>
    <n v="3645"/>
    <d v="2022-08-18T00:00:00"/>
    <d v="2025-06-30T00:00:00"/>
    <n v="1047"/>
    <n v="0.59885386819484243"/>
    <n v="1462644"/>
    <s v="23FRF36451"/>
    <s v="This project upgrades the camera system and control room. "/>
    <s v="This project upgrades and expands the existing camera control system along with structural changes to aid in the security and increased observation of high acuity clients."/>
    <s v="N/A"/>
    <s v="This project has been awarded to PEC Contracting &amp; Engineering. $4,890.48 executed since January 1, 2024."/>
    <x v="1"/>
    <n v="0"/>
    <n v="4890.4799999999996"/>
    <n v="4890.4799999999996"/>
    <n v="102638.31000000001"/>
    <n v="4890.4799999999996"/>
    <n v="107528.79000000001"/>
    <n v="7.3516720404965263E-2"/>
    <m/>
    <n v="1462644"/>
    <n v="1457753.52"/>
    <s v="One Time Project"/>
    <s v="N/A"/>
    <s v="N/A"/>
    <s v="Yes"/>
    <x v="3"/>
    <x v="0"/>
    <m/>
  </r>
  <r>
    <n v="406"/>
    <s v="23CYRMC01"/>
    <s v="DPBH - Children and Youth Rural Mobile Crisis Response Team"/>
    <n v="3648"/>
    <d v="2022-10-20T00:00:00"/>
    <d v="2025-06-30T00:00:00"/>
    <n v="984"/>
    <n v="0.57317073170731703"/>
    <n v="572381"/>
    <s v="23FRF36481"/>
    <s v="To expand, sustain and improve the current Rural Mobile Crisis Response Team by aligning with statewide efforts related to 988, the National Crisis Now Model and the Medicaid Expansion Mobile Crisis Planning Grant.  The ARPA funds awarded will provide funding for a pilot project for a 27-month period (through 12/31/24), which will provide two in-person, peer lead mobile crisis response teams in Elko County. The pilot project will allow Rural Clinics to assess if this type of service could be sustainable in rural communities.  The ARPA funding will provide for 2 contract Consumer Services Assistants (peer support) and 2 contract Psychiatric Case Managers.  These positions would allow for 2 in-person teams available to respond.  Cell phones and iPads will be part of the team’s equipment and will allow the families to sign consent forms via DocuSign as well as connect with the crisis clinician via telehealth.  The project has not officially started, Rural Clinics is in the process of obtaining quotes to order iPad and cell phones needed for the team.  The 4 positions will be filled with temp employees once the equipment is received. "/>
    <s v="The entire population of children and youth in Nevada were exposed to behavioral stressors due to the pandemic.  Due to this increased pressure on our health care and behavioral health systems, more children, youth, families and adults had unmet behavioral health needs across Nevada’s communities and youth were lingering in emergency departments for long periods of time due to overcrowded higher levels of care.  There was also increase pressures within child welfare and juvenile justice systems.  Mobile Crisis funds are helping youth and families to access to 24/7 mental health crisis care. "/>
    <s v="Currently, along with the above concerns, there is a cost of unemployment due to a youth’s behavioral healthcare needs.   Currently there are no in-person crisis response services in Elko County.  This pilot program, funded through ARPA monies, provides an opportunity to build crisis services that would qualify for the Medicaid Expansion reimbursement rate and in-turn help build more robust response and stabilization services to help combat the increased pressure on the behavioral health system due to the pandemic.  Currently, this program includes (Michelle – please indicate the staffing purchased with these funds) "/>
    <s v="This project is fully underway and providing in-person crisis services in Elko County. The program is on target to spend funds.  The Division intends to submit an amendment to revise the items approved in the budget and extend the project period from  this program through December 31, 2024, to December 31, 2026."/>
    <x v="1"/>
    <n v="102866.43"/>
    <n v="64419.59"/>
    <n v="167286.01999999999"/>
    <n v="162183.89000000001"/>
    <n v="64419.59"/>
    <n v="226603.48"/>
    <n v="0.39589622995871632"/>
    <m/>
    <n v="572381"/>
    <n v="405094.98"/>
    <s v="Medicaid will be billed when possible for the crisis services and a budget enhancement will be requested."/>
    <s v="N/A"/>
    <n v="0"/>
    <s v="No"/>
    <x v="1"/>
    <x v="4"/>
    <m/>
  </r>
  <r>
    <n v="406"/>
    <s v="24FRPOS01"/>
    <s v="Forensic Professional Services - Lake Crossing"/>
    <n v="3645"/>
    <d v="2023-12-13T00:00:00"/>
    <d v="2026-12-31T00:00:00"/>
    <n v="1114"/>
    <n v="0.13016157989228008"/>
    <n v="4920000"/>
    <s v="24FRF36452"/>
    <s v="Funding to hire additional professional staff to provide evaluations at Lake's Crossing Center and Stein"/>
    <s v="This project provides funding to allow forensic facilities to bolster their inpatient and outpatient programs to decrease waitlist."/>
    <s v="N/A"/>
    <s v="Recruitment efforts are underway by Lakes and Stein. Additional clinicians are being onboarded and are scheduled to start providing service in April 2024. $16,775.18 executed since January 1, 2024."/>
    <x v="1"/>
    <n v="0"/>
    <n v="18313.580000000002"/>
    <n v="18313.580000000002"/>
    <n v="0"/>
    <n v="18313.580000000002"/>
    <n v="18313.580000000002"/>
    <n v="3.7222723577235778E-3"/>
    <m/>
    <n v="4920000"/>
    <n v="4901686.42"/>
    <s v="Budget Request"/>
    <s v="N/A"/>
    <s v="N/A"/>
    <s v="No"/>
    <x v="0"/>
    <x v="4"/>
    <m/>
  </r>
  <r>
    <n v="406"/>
    <s v="24SNFLT01"/>
    <s v="Skilled Nursing Facility"/>
    <n v="3161"/>
    <d v="2024-01-24T00:00:00"/>
    <d v="2026-12-31T00:00:00"/>
    <n v="1072"/>
    <n v="9.6082089552238806E-2"/>
    <n v="5716150"/>
    <s v="24FRF31614"/>
    <s v="Fund placement of 11 long term clients into skilled nursing facilities. The forensic clients would be conditionally released and remain committed to the division."/>
    <s v="Select clients that are assessed as appropriate for placement at a skilled nursing facility would be eligible for conditional release."/>
    <s v="N/A"/>
    <s v="Placements have begun in the north. Vendor has been set up for placements in the south"/>
    <x v="1"/>
    <n v="0"/>
    <n v="32816.199999999997"/>
    <n v="32816.199999999997"/>
    <n v="0"/>
    <n v="32816.199999999997"/>
    <n v="32816.199999999997"/>
    <n v="5.7409620111438641E-3"/>
    <m/>
    <n v="5716150"/>
    <n v="5683333.7999999998"/>
    <s v="Budget Request"/>
    <n v="11"/>
    <s v="N/A"/>
    <s v="No"/>
    <x v="0"/>
    <x v="4"/>
    <m/>
  </r>
  <r>
    <n v="406"/>
    <s v="24JBMHP01"/>
    <s v="Jail Based Mental Health Programs (SNAMHS/NNAMHS)"/>
    <n v="3161"/>
    <d v="2023-12-13T00:00:00"/>
    <d v="2025-12-31T00:00:00"/>
    <n v="749"/>
    <n v="0.19359145527369825"/>
    <n v="14905281"/>
    <s v="24FRF31611"/>
    <s v="Establish a jail based mental health program for 30 individuals in the Washoe County jail. Establish a jail based mental health program  for 60 individuals in the Clark County detention center. "/>
    <s v="This  funding will allow individuals awaiting inpatient restoration services to receive mental health services in the respective jail that will begin the treatment process."/>
    <s v="N/A"/>
    <s v="Sub-awards have been executed and awarded to CCDC and Washoe County Jail"/>
    <x v="1"/>
    <n v="0"/>
    <n v="18238.78"/>
    <n v="18238.78"/>
    <n v="0"/>
    <n v="18238.78"/>
    <n v="18238.78"/>
    <n v="1.2236454985316949E-3"/>
    <m/>
    <n v="14905281"/>
    <n v="14887042.220000001"/>
    <s v="Budget Request"/>
    <n v="90"/>
    <s v="N/A"/>
    <s v="No"/>
    <x v="0"/>
    <x v="4"/>
    <m/>
  </r>
  <r>
    <n v="406"/>
    <s v="23HCWSS02"/>
    <s v="Health Care Workforce Scholarships and Staff Support"/>
    <n v="3234"/>
    <d v="2023-06-14T00:00:00"/>
    <d v="2025-06-30T00:00:00"/>
    <n v="747"/>
    <n v="0.43775100401606426"/>
    <n v="5494300"/>
    <s v="24FRF32341"/>
    <s v="Fund Scholarships to increase the State's health care workforce and provide contract support staff."/>
    <s v="$4,795,725 for Health Care Workforce Scholarships to include Community Health Workers, Clinical Rotations, Doulas, Medical Assistants, and Training Scholarships. $112,000 for J-1 Visa Scholarships will be administered directly by DPBH. $586,575 for contractual line items will be retained by DPBH."/>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4,795,725 has been awarded with the intention to provide financial educational assistance to individuals interested in obtaining health-related certifications, degrees and/or trainings to obtain or upskill in a health-related career. The following organizations were awarded within each of the components: Component 2: Community Health Workers (CHW)_x000a_Healthy Communities Coalition (HCC) - $87,780 and UNR Larson Institute for Health Impact and Equity - $188,347. _x000a_Component 3: Clinical Rotations_x000a_UNR School of Medicine - $59,303._x000a_Component 4: Doulas_x000a_UNR Larson Institute for Health Impact Equity (please refer to details listed under Component 2) and Birth Collaborative Las Vegas - $39,157. _x000a_Component 5: Medical Assistants _x000a_Nevada Primary Care Association - $776,000. _x000a_Component 6: Training Scholarships_x000a_High Sierra AHEC - $352,283, UNR CASAT - $1,302,950, UNLV BeHERE - $752,907, UNR School of Public Health - $1M and  UNR Larson Institute for Health Impact and Equity - $236,999. _x000a_     Awards are currently being finalized for all partners except UNR and UNLV, and should be executed by the end of April. UNR and UNLV are currently navigating options to overcome barriers in being able to allocate funds towards personnel expenses. A meeting on April 5th will take place to discuss a solution so subgrants can be finalized and executed.  Amendment #1 was approved on 3/11/2024 to realign the budget to anticipated program expenditures to include the following:_x000a_•_x0009_New activity to contract with Public Health Supportive Services (PH-SS) to develop a plan to identify populations who lack access or experience barriers to care, the availability and gaps in services, and conclusions about the causes of barriers to access to care. The service agreement is currently undergoing internal DPBH reviews and should be executed by the end of April._x000a_•_x0009_Transfer to BA 3218 Public Health Preparedness Program effective 4/1/2024-12/31/2024 to fund a portion of PCN 0106 Health Resource Analyst II (salary and ancillary costs) to provide technical assistance, application review, materials development, public presentations and outreach and compliance monitoring for the J-1 Visa program._x000a_•_x0009_Approximately $389K will support workforce to provide management and oversight of these ARPA funds. A portion of the funds will be used to partner with the National Centers for Disease Control and Prevention to include a Management Analyst 2 and Health Resource Analyst I. The subaward is being developed and should be executed by the end of June for a start date of July 1st. _x000a_•_x0009_Website development Phase 2 to build out additional career pipelines for nvhealthforce.org and website maintenance. The division is currently working with the vendor to determine needs and will enter into a service agreement once the scope of work has been finalized. _x000a__x000a_"/>
    <x v="1"/>
    <n v="0"/>
    <m/>
    <n v="0"/>
    <n v="0"/>
    <m/>
    <n v="0"/>
    <n v="0"/>
    <m/>
    <n v="5494300"/>
    <n v="5494300"/>
    <s v="Complete"/>
    <s v="N/A"/>
    <s v="N/A"/>
    <s v="No"/>
    <x v="0"/>
    <x v="1"/>
    <m/>
  </r>
  <r>
    <n v="407"/>
    <s v="22ELYCP01"/>
    <s v="CRG - Ely Co-op Magic Carpet Preschool"/>
    <n v="3267"/>
    <d v="2022-04-07T00:00:00"/>
    <d v="2024-02-29T00:00:00"/>
    <n v="693"/>
    <n v="1"/>
    <n v="44280"/>
    <s v="23FRF32232"/>
    <s v="The ARPA award will be sub-awarded to the Ely Co-Op Preschool (aka, Magic Carpet Preschool) to perform all work/services. Magic Carpet Preschool is the only licensed preschool in the area that is not income based and meets a critical need for local families. This funding will facilitate the provision of child care services to up to 48 students ages 2.5 - 6 years, from all ethnic backgrounds, including the Ely Shoshone tribe. "/>
    <s v="This request supports the Governor's objective of improving child care across Nevada. The objective is to help the Magic Carpet Preschool, which is situated in a very rural area of Nevada, so the facility can increase enrollment from 35 to their licensed capacity of 48 students. "/>
    <s v="DWSS Child Care and Development Program will monitor the Ely subaward to ensure compliance with a project scope of work to meet the intent of the awarded funds to include evaluation measures which will show children served and associated outcomes."/>
    <s v="Ely Co-op Magic Carpet Preschool has utilized their full award."/>
    <x v="2"/>
    <n v="44280"/>
    <n v="0"/>
    <n v="44280"/>
    <n v="12977.86"/>
    <n v="0"/>
    <n v="12977.86"/>
    <n v="0.29308626919602532"/>
    <n v="0"/>
    <n v="44280"/>
    <n v="0"/>
    <s v="One Time Funding"/>
    <n v="0"/>
    <n v="0"/>
    <s v="No"/>
    <x v="1"/>
    <x v="5"/>
    <m/>
  </r>
  <r>
    <n v="407"/>
    <s v="23CHDIF01"/>
    <s v="Childcare Infrastructure Grants"/>
    <n v="3267"/>
    <d v="2022-05-05T00:00:00"/>
    <d v="2026-12-31T00:00:00"/>
    <n v="1701"/>
    <n v="0.43033509700176364"/>
    <n v="30000000"/>
    <s v="22FRF32671"/>
    <s v="Child Care emerged as one of the top priorities for Nevadans during recovery from the public health emergency (PHE) in order to get people back to work. There is only enough capacity to serve approximately 14% of the estimated number of children needing care. Approximately 342,995 of the estimated 390,155 children in Nevada who are 11 years old or younger may be in need of child care. There are only 47,160 seats estimated available today."/>
    <s v="To assist child care providers with the ability to expand their capacity to serve additional children by expanding existing facilities or building new facilities"/>
    <s v="DWSS is working with the Governor's Finance Office, the Department of Health and Human Services, and an external contractor which specializes in federal construction/capital procurement regulations, enforcement, and associated evaluation of expenditures and activities."/>
    <s v="Eleven (11) child care providers have received funding to purchase land/building and/or begin construction. The other seven (7) providers are getting appraisals or working with construction/architectural contractors on plans and will invoice us as soon as that work is complete. The Division is on track to spend down this award on time and working closely with the subrecipients."/>
    <x v="1"/>
    <n v="29605675"/>
    <m/>
    <n v="29605675"/>
    <n v="13232892.26"/>
    <n v="1219408.2200000007"/>
    <n v="14452300.48"/>
    <n v="0.48174334933333335"/>
    <m/>
    <n v="30000000"/>
    <n v="394325"/>
    <s v="One Time Funding"/>
    <n v="0"/>
    <n v="0"/>
    <s v="Yes"/>
    <x v="0"/>
    <x v="5"/>
    <m/>
  </r>
  <r>
    <n v="407"/>
    <s v="23CHDSB01"/>
    <s v="Childcare Subsidy Grants"/>
    <n v="3267"/>
    <d v="2022-06-01T00:00:00"/>
    <d v="2026-12-31T00:00:00"/>
    <n v="1674"/>
    <n v="0.4211469534050179"/>
    <n v="50000000"/>
    <s v="22FRF32671"/>
    <s v="The proposal is to use this $50 million so all subsidy-eligible households can receive 100% subsidy coverage with the ARPA FRF paying for the required copay portion for each eligible family. Child care subsidy is available for eligible children ages 0-12 years. Funds will be sub-awarded to Nevada's Child Care Resource and Referral agencies currently performing eligibility and subsidy application processing on behalf of the state. The average estimated subsidized cost of child care is $13,931 per year per child for full-time care and that does not include the amount a household is required to pay as a copayment (averaged at $5,066 per year per child). Estimates are based on an average household of four (4) people with an annual income of $72,378. Current average caseload for the subsidy program is 6,480 children."/>
    <s v="The Division expects this caseload to increase but cannot predict at this time how many more families will apply for subsidy. If the annual caseload does not increase from 6,480 children, $50 million will fund copays for up to 18 months. If the annual caseload increases to 8,000 children (a 23% increase), $50 million will fund copays for up to 14 months, with some funding leftover that could fund copays for some lower-income thresholds for one more month. If the annual caseload increases to 9,500 children (a 47% increase), $50 million will fund copays for up to 12 months."/>
    <s v="This project is connected to families receiving federal child care subsidy assistance which has an income limit for those families making up to 85% of the state's median income for their household size. This naturally ensures the funds are being used to serve those most impacted by the Pandemic and ongoing economic recovery which is stalled due to the need for more child care."/>
    <s v="Caseload has increased to approximately 12,800 children each month with subsidy coverage.  The Division has surpassed the projected timeline for reimbursement of Family Copayment Contributions in addition to aiding with child care costs.  The Division has is on track to spend down on time. "/>
    <x v="0"/>
    <n v="48500000"/>
    <n v="1500000"/>
    <n v="50000000"/>
    <n v="31620746.75"/>
    <n v="11581463.670000002"/>
    <n v="43202210.420000002"/>
    <n v="0.86404420840000007"/>
    <m/>
    <n v="50000000"/>
    <n v="0"/>
    <s v="One Time Funding"/>
    <n v="0"/>
    <n v="0"/>
    <s v="No"/>
    <x v="0"/>
    <x v="5"/>
    <m/>
  </r>
  <r>
    <n v="407"/>
    <s v="22MEDEX01"/>
    <s v="MEDICAID ELIGIBILITY SYSTEM MOD'S"/>
    <n v="3228"/>
    <d v="2022-04-08T00:00:00"/>
    <d v="2023-10-31T00:00:00"/>
    <n v="571"/>
    <n v="1"/>
    <n v="3960000"/>
    <s v="22FRF32281"/>
    <s v="The project includes modifying the current Medicaid renewal process to support ex-parte renewal, also known as, auto renewal, passive renewal or administrative renewal."/>
    <s v="N/A"/>
    <s v="N/A"/>
    <s v="Done"/>
    <x v="2"/>
    <n v="3960000"/>
    <n v="0"/>
    <n v="3960000"/>
    <n v="3960000"/>
    <n v="0"/>
    <n v="3960000"/>
    <n v="1"/>
    <m/>
    <n v="3960000"/>
    <n v="0"/>
    <s v="One Time Funding"/>
    <n v="0"/>
    <n v="0"/>
    <s v="No"/>
    <x v="0"/>
    <x v="0"/>
    <m/>
  </r>
  <r>
    <n v="407"/>
    <s v="23ACNVM01"/>
    <s v="ACCESS NEVADA MODERNIZATION"/>
    <n v="3228"/>
    <d v="2022-10-20T00:00:00"/>
    <d v="2026-12-31T00:00:00"/>
    <n v="1533"/>
    <n v="0.3679060665362035"/>
    <n v="12500000"/>
    <s v="23FRF32284"/>
    <s v="This project provides modernization to the legacy Access Nevada on-premises infrastructure to a cloud-based solution that will result in a single web portal platform for the No Wrong Door (NWD) solution. The NWD solution is envisioned to embrace the “no wrong door” approach by providing the Department of Health and Human Services (DHHS) clientele, across all five (5) divisions, a single web portal to apply for assistance, as well as view case information and self-report demographic and life events changes. The portal, housed within the Division of Welfare and Supportive Services (DWSS), will allow an individual to complete a short pre-screener questionnaire to discover what services may be available, apply for specific programs and automatically route the applicant’s case information to the appropriate DHHS agency office(s) where the appropriate Division program staff will provide eligibility determinations or other appropriate services and supports."/>
    <s v="N/A"/>
    <s v="N/A"/>
    <s v="Execution of Development phase start 10/23/23-5/17/24. Then moving to SIT testing efforts. Identify Management deployments for Microsoft Azure B2C has taken place for Deloitte to start development activities in the cloud. Guest mode changes to be meet federal guidelines is being discussed in a change request to be reviewed by Change Control Board on 4/3/24. Impacts to schedule will be addressed in this CR to address open enrollment activities and additional funding needs  to address the CR. No Wrong Door Project is in Green and on track."/>
    <x v="1"/>
    <n v="8978836.9399999995"/>
    <n v="0"/>
    <n v="8978836.9399999995"/>
    <n v="3113911.84"/>
    <n v="27246.75"/>
    <n v="3141158.59"/>
    <n v="0.25129268719999998"/>
    <m/>
    <n v="12500000"/>
    <n v="3521163.0600000005"/>
    <s v="One Time Funding for Development and Maintenance &amp; Operation is a Budget Request"/>
    <n v="0"/>
    <n v="0"/>
    <s v="No"/>
    <x v="0"/>
    <x v="0"/>
    <m/>
  </r>
  <r>
    <n v="407"/>
    <s v="23NOMAD01a"/>
    <s v="NOMADS UPDATE - CONTRACTS"/>
    <n v="3228"/>
    <d v="2022-10-20T00:00:00"/>
    <d v="2026-12-31T00:00:00"/>
    <n v="1533"/>
    <n v="0.3679060665362035"/>
    <n v="48510328"/>
    <s v="23FRF32281"/>
    <s v="NOMADS application currently has many components on the State's mainframe hardware. This project will remove the remaining 25-year-old NOMADS components from the mainframe and place them on DWSS's modern platforms using modern program languages. This modernization will allow DWSS to be more agile and responsive to the critical needs of our customers."/>
    <s v="N/A"/>
    <s v="N/A"/>
    <s v="Current Phase- SIT- 80% Complete, Timeline 1/8/24-4/12/24 (On track)- Platform normalization and user adoption initiatives with QC, I&amp;R, and Case Workers under development by Learning &amp; Next Milestone. UAT testing begins on 4/8/2024."/>
    <x v="1"/>
    <n v="48510328"/>
    <n v="0"/>
    <n v="48510328"/>
    <n v="6507516.3200000003"/>
    <n v="24128"/>
    <n v="6531644.3200000003"/>
    <n v="0.13464440644474721"/>
    <m/>
    <n v="48510328"/>
    <n v="0"/>
    <s v="One Time Funding for Development and Maintenance &amp; Operation is a Budget Request"/>
    <n v="0"/>
    <n v="0"/>
    <s v="No"/>
    <x v="0"/>
    <x v="0"/>
    <m/>
  </r>
  <r>
    <n v="407"/>
    <s v="23YTHHM01"/>
    <s v="YOUTH HOMELESSNESS STUDY"/>
    <n v="3233"/>
    <d v="2022-10-20T00:00:00"/>
    <d v="2024-10-19T00:00:00"/>
    <n v="730"/>
    <n v="0.77260273972602744"/>
    <n v="500000"/>
    <s v="23FRF32331"/>
    <s v="The funding request for $500,000 ( $250,000 per year for two years) will cover the cost of researchers, incentives and research tools to conduct a statewide one-time study on youth homelessness which will explicitly include LGBTQ+ youth. The study will be designed to understand the prevalence, characteristics and intervention needs of youth experiencing homelessness, the current system supports and financial structure, and the system gaps that need to be addressed to better serve Nevada’s youth. The need to serve Nevada’s youth experiencing homelessness was highlighted by the pandemic as issues facing these youth were increased and services available were more difficult to access."/>
    <s v="N/A"/>
    <s v="N/A"/>
    <s v="It is anticipated that the entire amount will be expended. The new service agreement (1/1/2024-06/30/2025) was approved at BOE in February. The Homeless Youth Study project is completing key activities timely and in accordance with the scope of work. Currently, the project is on track to be completed by the end of the new service agreement (06/30/2025). The core team, steering committee, study design committee have been established and are meeting on a regular basis. A website was developed and launched. The environmental scan has been conducted and the draft of the environmental scan will be finalized soon. The study design is in development. "/>
    <x v="1"/>
    <n v="500000"/>
    <n v="0"/>
    <n v="500000"/>
    <n v="104668.66"/>
    <n v="31680"/>
    <n v="136348.66"/>
    <n v="0.27269732000000002"/>
    <m/>
    <n v="500000"/>
    <n v="0"/>
    <s v="One Time Funding"/>
    <n v="0"/>
    <n v="0"/>
    <s v="No"/>
    <x v="0"/>
    <x v="3"/>
    <m/>
  </r>
  <r>
    <n v="409"/>
    <s v="22CCCWF01"/>
    <s v="Clark County Child Welfare Higher Level of Care"/>
    <n v="3142"/>
    <d v="2021-12-21T00:00:00"/>
    <d v="2024-06-30T00:00:00"/>
    <n v="922"/>
    <n v="0.94034707158351405"/>
    <n v="1971000"/>
    <s v="22FRF31421"/>
    <s v="Funds six (6) beds in an intermediate care facility for children and youth with autism or intellectual and developmental delays who have behavioral needs such that they cannot be safely cared for in the community."/>
    <s v="Funds six (6) beds in an intermediate care facility for children and youth with autism or intellectual and developmental delays who have behavioral needs such that they cannot be safely cared for in the community."/>
    <s v="As a result of reduction or elimination of in-home services and other community based services due to the pandemic, many children are now experiencing significant behavioral health issues, which has created an increased need for residential services tailored specifically to this population."/>
    <s v="Agency will fully expend award by 06/30/24"/>
    <x v="0"/>
    <n v="1971000"/>
    <n v="0"/>
    <n v="1971000"/>
    <n v="1685450"/>
    <n v="108100"/>
    <n v="1793550"/>
    <n v="0.90996955859969564"/>
    <m/>
    <n v="1971000"/>
    <n v="0"/>
    <s v="One Time Funding"/>
    <n v="65"/>
    <s v="N/A"/>
    <s v="No"/>
    <x v="2"/>
    <x v="4"/>
    <s v="ok"/>
  </r>
  <r>
    <n v="409"/>
    <s v="22DSWHD01"/>
    <s v="DCFS - DESERT WILLOW HARDENING - Will request an extension, contract award by SPWD includes a projected completion date of 02/18/2025 "/>
    <n v="3646"/>
    <d v="2022-04-08T00:00:00"/>
    <d v="2024-12-31T00:00:00"/>
    <n v="998"/>
    <n v="0.76052104208416837"/>
    <n v="916718"/>
    <s v="22FRF36462"/>
    <s v="Hardening of one 12-bed unit at the facility to provide a secure space within the facility.  Public Works awarded a contract to Builders United to complete this project, with a projected completion date of February 2025.   SPWD Contract No. 116062"/>
    <s v="The hardening of the facility will provide a space within the facility capable of providing secure mental health treatment as these youth are often rejected at privately-operated facilities and can languish in emergency rooms or juvenile detention. "/>
    <s v="Throughout the COVID-19 pandemic the facility has experienced an increase of referrals for youth experiencing mental health needs coupled with highly aggressive behavior."/>
    <s v=" 22DSWHD01a below combined with this project - Notice to Proceed to by the State Public Works Division was issued to selected contractor  Builders United, LLC, per the State Public Works Contract 116062 - $4,087,251"/>
    <x v="1"/>
    <n v="678212.83000000007"/>
    <n v="0"/>
    <n v="678212.83000000007"/>
    <n v="78212.829999999987"/>
    <n v="2313.04"/>
    <n v="80525.869999999981"/>
    <n v="8.7841484513230872E-2"/>
    <m/>
    <n v="916718"/>
    <n v="238505.16999999993"/>
    <s v="One Time Funding"/>
    <s v="N/A"/>
    <s v="N/A"/>
    <s v="Yes"/>
    <x v="2"/>
    <x v="0"/>
    <s v="ok"/>
  </r>
  <r>
    <n v="409"/>
    <s v="22DSWHD01a"/>
    <s v="DCFS - DESERT WILLOW HARDENING - Will request an extension, contract award by SPWD includes a projected completion date of 02/18/2025 "/>
    <n v="3646"/>
    <d v="2022-08-08T00:00:00"/>
    <d v="2024-06-30T00:00:00"/>
    <n v="692"/>
    <n v="0.92052023121387283"/>
    <n v="5072061"/>
    <s v="23FRF36463"/>
    <s v="SEE ABOVE -  ARPA Allocation 22DSWHD01 &amp; 22DSWHD01a combined funding for the same project."/>
    <s v="SEE ABOVE -  ARPA Allocation 22DSWHD01 &amp; 22DSWHD01a combined funding for the same project."/>
    <s v="SEE ABOVE -  ARPA Allocation 22DSWHD01 &amp; 22DSWHD01a combined funding for the same project."/>
    <s v=" 22DSWHD01 above combined with this project - Notice to Proceed to by the State Public Works Division was issued to selected contractor  Builders United, LLC, per the State Public Works Contract 116062 - $4,087,251"/>
    <x v="1"/>
    <n v="3670918.5100000002"/>
    <n v="0"/>
    <n v="3670918.5100000002"/>
    <n v="183667.51"/>
    <n v="3100.54"/>
    <n v="186768.05000000002"/>
    <n v="3.6822910844329357E-2"/>
    <m/>
    <n v="5072061"/>
    <n v="1401142.4899999998"/>
    <s v="One Time Funding"/>
    <s v="N/A"/>
    <s v="N/A"/>
    <s v="Yes"/>
    <x v="2"/>
    <x v="0"/>
    <s v="ok"/>
  </r>
  <r>
    <n v="409"/>
    <s v="22MBCRS01a"/>
    <s v="DCFS - CHILDREN'S MENTAL HEALTH MOBILE CRISIS RESPONSE (Surge Capacity) - NNCAS"/>
    <n v="3281"/>
    <d v="2021-12-09T00:00:00"/>
    <d v="2022-06-30T00:00:00"/>
    <n v="203"/>
    <n v="1"/>
    <n v="275909"/>
    <s v="22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x v="2"/>
    <n v="43350.35"/>
    <n v="0"/>
    <n v="43350.35"/>
    <n v="43350.35"/>
    <n v="0"/>
    <n v="43350.35"/>
    <n v="0.15711828900108368"/>
    <n v="-232558.65"/>
    <n v="43350.350000000006"/>
    <n v="0"/>
    <s v="One Time Funding"/>
    <s v="N/A"/>
    <s v="N/A"/>
    <s v="No"/>
    <x v="3"/>
    <x v="4"/>
    <s v="Allocation Change to De-obligate balance from SFY 2022 award approved by GFO 7-14-23 - 100% Expended - FINALIZED - SEE REVISED APPROVED BUDGET"/>
  </r>
  <r>
    <n v="409"/>
    <s v="22MBCRS01b"/>
    <s v="SB 461 - CHILDREN'S MENTAL HEALTH MOBILE CRISIS RESPONSE (Surge Capacity) - SNCAS"/>
    <n v="3646"/>
    <d v="2021-12-09T00:00:00"/>
    <d v="2022-06-30T00:00:00"/>
    <n v="203"/>
    <n v="1"/>
    <n v="387386"/>
    <s v="22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 Allocation Change to De-obligate balance from SFY 2022 award approved by GFO 7-14-23 - 100% Expended - FINALIZED - SEE REVISED APPROVED BUDGET"/>
    <x v="2"/>
    <n v="150319.66"/>
    <n v="0"/>
    <n v="150319.66"/>
    <n v="150319.66"/>
    <n v="0"/>
    <n v="150319.66"/>
    <n v="0.38803586087261804"/>
    <n v="-237066.34"/>
    <n v="150319.66"/>
    <n v="0"/>
    <s v="One Time Funding"/>
    <s v="N/A"/>
    <s v="N/A"/>
    <s v="No"/>
    <x v="2"/>
    <x v="1"/>
    <s v="Allocation Change to De-obligate balance from SFY 2022 award approved by GFO 7-14-23 - 100% Expended - FINALIZED"/>
  </r>
  <r>
    <n v="409"/>
    <s v="22MBCRS01c"/>
    <s v="DCFS - CHILDREN'S MENTAL HEALTH MOBILE CRISIS RESPONSE (Surge Capacity) - NNCAS"/>
    <n v="3281"/>
    <d v="2022-07-01T00:00:00"/>
    <d v="2024-06-30T00:00:00"/>
    <n v="730"/>
    <n v="1"/>
    <n v="316849"/>
    <s v="23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0% Expended"/>
    <x v="2"/>
    <n v="316849"/>
    <n v="0"/>
    <n v="316849"/>
    <n v="267206.28000000003"/>
    <n v="49642.720000000001"/>
    <n v="316849"/>
    <n v="1"/>
    <m/>
    <n v="316849"/>
    <n v="0"/>
    <s v="One Time Funding"/>
    <s v="N/A"/>
    <s v="N/A"/>
    <s v="No"/>
    <x v="3"/>
    <x v="1"/>
    <s v="100% Expended  - FINALIZED 1/22/24"/>
  </r>
  <r>
    <n v="409"/>
    <s v="22MBCRS01d"/>
    <s v="DCFS -  CHILDREN'S MENTAL HEALTH MOBILE CRISIS RESPONSE (Surge Capacity) - SNCAS"/>
    <n v="3646"/>
    <d v="2023-07-01T00:00:00"/>
    <d v="2024-06-30T00:00:00"/>
    <n v="365"/>
    <n v="1"/>
    <n v="444866"/>
    <s v="23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x v="2"/>
    <n v="441764.08"/>
    <m/>
    <n v="441764.08"/>
    <n v="441764.08"/>
    <n v="0"/>
    <n v="441764.08"/>
    <n v="0.99302729361200903"/>
    <n v="-3101.92"/>
    <n v="441764.08"/>
    <n v="0"/>
    <s v="One Time Funding"/>
    <s v="N/A"/>
    <s v="N/A"/>
    <s v="No"/>
    <x v="2"/>
    <x v="1"/>
    <s v="Allocation Change to De-obligate was approved by the GFO ARPA Team on 10/10/23 - 100% Expended - FINALIZED"/>
  </r>
  <r>
    <n v="409"/>
    <s v="22SFNST01"/>
    <s v="Safe Nest - Temporary Assistance for Domestic Crisis  under the Community Recovery Grant"/>
    <n v="3145"/>
    <d v="2022-07-01T00:00:00"/>
    <d v="2024-06-30T00:00:00"/>
    <n v="730"/>
    <n v="1"/>
    <n v="100000"/>
    <s v="22FRF31452"/>
    <s v="Provide therapy services to children and adult victims."/>
    <s v="This addition will allow the sub awardee, Safe Nest, to hire contract therapist hours needed to clear the waitlist for victim and children counseling, allowing the provision of an additional 1,600-1,800 counseling sessions in 2022."/>
    <s v="This addition will allow the sub awardee, Safe Nest, to hire contract therapist hours needed to clear the waitlist for victim and children counseling, allowing the provision of an additional 1,600-1,800 counseling sessions in 2022."/>
    <s v="100% Expended"/>
    <x v="2"/>
    <n v="100000"/>
    <m/>
    <n v="100000"/>
    <n v="100000"/>
    <n v="0"/>
    <n v="100000"/>
    <n v="1"/>
    <m/>
    <n v="100000"/>
    <n v="0"/>
    <s v="One Time Funding"/>
    <n v="1718"/>
    <s v="N/A"/>
    <s v="No"/>
    <x v="2"/>
    <x v="3"/>
    <s v="100% Expended - FINALIZED"/>
  </r>
  <r>
    <n v="409"/>
    <s v="22SHDTR01"/>
    <s v="Shade Tree - Community Recovery Grant"/>
    <n v="3145"/>
    <d v="2022-07-01T00:00:00"/>
    <d v="2024-06-30T00:00:00"/>
    <n v="730"/>
    <n v="0.92465753424657537"/>
    <n v="506428"/>
    <s v="22FRF31454"/>
    <s v="Launch front line domestic violence crisis response team, provide special dietary needs, and create an infectious diseases preparedness plan."/>
    <s v="During the two years of the COVID-19 pandemic, The Shade Tree continued to provide emergency shelter and vital resources to Southern Nevada. We worked extremely hard to make necessary COVID-19 safety precautions, isolation units, provided testing and vaccinations all while employing staff to provide expert and professional victims’ resources to domestic violence victims, human trafficking victims and those experiencing homelessness. During this time, we saw a rise in domestic violence rates and partnered with LVMPD and partner organizations to address this increase. "/>
    <s v="As our state and southern Nevada community recover from the pandemic, we have planned and propose three strategies at The Shade Tree 1) Job Creation 2) Frontline Crisis Response Team 3) COVID-19 (and other infectious diseases) Preparedness Plan."/>
    <s v="Agency requesting extension through 12/31/24 to fully expend award. Extension request pending. "/>
    <x v="0"/>
    <n v="506428"/>
    <m/>
    <n v="506428"/>
    <n v="415234.93999999994"/>
    <n v="83032.84"/>
    <n v="498267.77999999991"/>
    <n v="0.9838867124250632"/>
    <m/>
    <n v="506428"/>
    <n v="0"/>
    <s v="One Time Funding"/>
    <n v="624"/>
    <s v="N/A"/>
    <s v="No"/>
    <x v="2"/>
    <x v="3"/>
    <s v="ok"/>
  </r>
  <r>
    <n v="409"/>
    <s v="22SONSM01"/>
    <s v="Special Olympics Strong Minds - Community Recovery Grant"/>
    <n v="3145"/>
    <d v="2022-07-01T00:00:00"/>
    <d v="2024-06-30T00:00:00"/>
    <n v="730"/>
    <n v="0.92465753424657537"/>
    <n v="1000000"/>
    <s v="22FRF31453"/>
    <s v="For students to participate in the  &quot;Strong Mind&quot; program, an interactive learning activity focused on developing adaptive coping skills to prevent self-harm."/>
    <s v="The COVID-19 pandemic has been shown to have had negative impacts on the mental health of students in Nevada. SONV intends to support the state in addressing the critical mental health issues. "/>
    <s v="Interactive learning activity focused on developing adaptive coping skills. "/>
    <s v="Agency requesting extension to 6/30/2025. Agency encountered delays in getting the part-time/intern support but have identified two candidates and have travel planned for a couple of Northern NV events in the next couple of months"/>
    <x v="1"/>
    <n v="1000000"/>
    <m/>
    <n v="1000000"/>
    <n v="288799.25"/>
    <n v="65810.350000000006"/>
    <n v="354609.6"/>
    <n v="0.35460959999999997"/>
    <m/>
    <n v="1000000"/>
    <n v="0"/>
    <s v="One Time Funding"/>
    <n v="1035"/>
    <s v="N/A"/>
    <s v="No"/>
    <x v="0"/>
    <x v="4"/>
    <s v="ok"/>
  </r>
  <r>
    <n v="409"/>
    <s v="22VOCSP01"/>
    <s v="VICTIMS OF CRIME SERVICE PROVIDERS"/>
    <n v="3145"/>
    <d v="2022-02-10T00:00:00"/>
    <d v="2024-12-31T00:00:00"/>
    <n v="1055"/>
    <n v="0.77345971563981042"/>
    <n v="5750000"/>
    <s v="22FRF31451"/>
    <s v="Sub-award to Victims of Crime Service Providers to provide level funding to Victim of Crime Act (VOCA) Assistance grant subrecipients.  "/>
    <s v="VOCA grant funding has decreased significantly over the last three years.  This funding will assist Nevada to maintain victim services across the state. "/>
    <s v="Continue to provide support to victims of crime in Nevada. "/>
    <s v="On target to fully expend the award by 12/31/24"/>
    <x v="0"/>
    <n v="5750000"/>
    <m/>
    <n v="5750000"/>
    <n v="5027358.26"/>
    <n v="581104"/>
    <n v="5608462.2599999998"/>
    <n v="0.97538474086956517"/>
    <m/>
    <n v="5750000"/>
    <n v="0"/>
    <s v="One Time Funding"/>
    <n v="12680"/>
    <s v="N/A"/>
    <s v="No"/>
    <x v="0"/>
    <x v="3"/>
    <s v="ok"/>
  </r>
  <r>
    <n v="409"/>
    <s v="22VOCVP01"/>
    <s v="VICTIMS OF CRIME VICTIMS PAYMENTS"/>
    <n v="4895"/>
    <d v="2022-04-08T00:00:00"/>
    <d v="2024-12-31T00:00:00"/>
    <n v="998"/>
    <n v="1"/>
    <n v="1560101"/>
    <s v="22FRF48951"/>
    <s v="Sub-awards to Victims of Crime Program to provide level funding to victims of crime.  "/>
    <s v="VOCA grant funding has decreased significantly over the last three years. Continue to provide support to victims of crime in Nevada."/>
    <s v="Continue to provide support to victims of crime in Nevada. "/>
    <s v="100% Expended"/>
    <x v="2"/>
    <n v="1560101"/>
    <m/>
    <n v="1560101"/>
    <n v="1560101"/>
    <n v="0"/>
    <n v="1560101"/>
    <n v="1"/>
    <m/>
    <n v="1560101"/>
    <n v="0"/>
    <s v="One Time Funding"/>
    <n v="514"/>
    <s v="N/A"/>
    <s v="No"/>
    <x v="0"/>
    <x v="3"/>
    <s v="100% Expended - FINALIZED"/>
  </r>
  <r>
    <n v="409"/>
    <s v="23CAPWC01"/>
    <s v="Child Assault Prevention of Washoe County - Elementary Child Abuse Awareness Workshop - Community Recovery Grant"/>
    <n v="3145"/>
    <d v="2022-07-27T00:00:00"/>
    <d v="2025-09-30T00:00:00"/>
    <n v="1161"/>
    <n v="0.55900086132644278"/>
    <n v="250144"/>
    <s v="23FRF31452"/>
    <s v="Expansion of the child self-protection workshops into Elko and Mineral County schools. "/>
    <s v="The workshop teaches children how to recognize and get help for abusive situations they may encounter with bullies, strangers, internet predators, social media, and issues with safe/unsafe/ secret touching."/>
    <s v="CPS has reported an increase in reported abuse by 20% since pre-pandemic and expect to see this increase significantly over the next few years."/>
    <s v=" On target to fully expend the award by 09/30/2025"/>
    <x v="1"/>
    <n v="250144"/>
    <m/>
    <n v="250144"/>
    <n v="67596.820000000007"/>
    <n v="23354.52"/>
    <n v="90951.340000000011"/>
    <n v="0.36359592874504287"/>
    <m/>
    <n v="250144"/>
    <n v="0"/>
    <s v="One Time Funding"/>
    <n v="1911"/>
    <s v="N/A"/>
    <s v="No"/>
    <x v="1"/>
    <x v="4"/>
    <s v="ok"/>
  </r>
  <r>
    <n v="409"/>
    <s v="23CBYFS01"/>
    <s v="Community Based, Youth Focused Beh. Health Services"/>
    <n v="3145"/>
    <d v="2022-10-20T00:00:00"/>
    <d v="2024-12-31T00:00:00"/>
    <n v="803"/>
    <n v="0.7023661270236613"/>
    <n v="2600000"/>
    <s v="23FR314520"/>
    <s v="Sub-grants to mental health providers to provide social emotional learning and counselling services statewide."/>
    <s v="Strengthen the foundation of prevention services for Nevada’s youth and will increase access to behavioral health care by building out service delivery mechanisms in places where children and families go every day."/>
    <s v="The current behavioral/mental health workforce shortage crisis exacerbates the potential negative outcomes of a behavioral health need or crisis. This includes negative economic consequences,_x000a_such as increased spending on behavioral health care, expensive 24-hour care interventions, costs of emergency department care, increased use of the child welfare and juvenile justice systems."/>
    <s v="On target to fully expend the award by 12/31/24"/>
    <x v="0"/>
    <n v="2600000"/>
    <m/>
    <n v="2600000"/>
    <n v="932165.40999999992"/>
    <n v="425768.86"/>
    <n v="1357934.27"/>
    <n v="0.52228241153846156"/>
    <m/>
    <n v="2600000"/>
    <n v="0"/>
    <s v="One Time Funding"/>
    <n v="355"/>
    <s v="N/A"/>
    <s v="No"/>
    <x v="0"/>
    <x v="4"/>
    <s v="ok"/>
  </r>
  <r>
    <n v="409"/>
    <s v="23CFPSP01"/>
    <s v="Certified Family Peer Support Provider/Supervisor Workforce"/>
    <s v="3145, 3146-FY24"/>
    <d v="2022-10-20T00:00:00"/>
    <d v="2024-12-31T00:00:00"/>
    <n v="803"/>
    <n v="0.7023661270236613"/>
    <n v="409400"/>
    <s v="23FR314514"/>
    <s v="Sub-grant Nevada PEP to develop a training and certification process in Nevada for Family Peer Support Providers to increase the professional workforce by advancing core competencies."/>
    <s v="A sustainable model will include: an application and family run organization enrollment process, credentialing manual; standardized training curriculum that incorporates nationally recognized core competencies, skill sets and technical assistance. "/>
    <s v="There is a critical need to develop an efficient training and certification program unique to Nevada to increase the certified family peer support provider and supervisor workforce."/>
    <s v="Agency is requesting an extension thru 06/30/25. Extension request pending with GFO"/>
    <x v="1"/>
    <n v="409400"/>
    <m/>
    <n v="409400"/>
    <n v="89278.86"/>
    <n v="70087.83"/>
    <n v="159366.69"/>
    <n v="0.38926890571568151"/>
    <m/>
    <n v="409400"/>
    <n v="0"/>
    <s v="One Time Funding"/>
    <s v="N/A"/>
    <s v="N/A"/>
    <s v="No"/>
    <x v="0"/>
    <x v="1"/>
    <s v="ok"/>
  </r>
  <r>
    <n v="409"/>
    <s v="23CHINA01"/>
    <s v="China Springs Youth Camp - System of Care Services"/>
    <n v="3147"/>
    <d v="2022-08-18T00:00:00"/>
    <d v="2025-06-30T00:00:00"/>
    <n v="1047"/>
    <n v="0.59885386819484243"/>
    <n v="686994"/>
    <s v="23FRF31471"/>
    <s v="Services to youth 12-18 and their families in the sixteen counties serviced by the Camp (all Counties except Clark) with substance use and mental health issues to reduce recidivism into the juvenile justice system. Services include teaching of cognitive and problem-solving skills, education and employment skills, group skills, provision of medication monitoring, provision licensed mental health providers to assist in assessments, screenings, and case planning."/>
    <s v="Services to youth 12-18 and their families in the sixteen counties serviced by the Camp (all Counties except Clark) with substance use and mental health issues to reduce recidivism into the juvenile justice system. "/>
    <s v="Services include teaching of cognitive and problem-solving skills, education and employment skills, group skills, provision of medication monitoring, provision licensed mental health providers to assist in assessments, screenings, and case planning."/>
    <s v="Agency will fully expend the award by 06/30/2025. "/>
    <x v="1"/>
    <n v="686994"/>
    <m/>
    <n v="686994"/>
    <n v="157410.4"/>
    <n v="97939.23"/>
    <n v="255349.63"/>
    <n v="0.37169120836572084"/>
    <m/>
    <n v="686994"/>
    <n v="0"/>
    <s v="One Time Funding"/>
    <n v="148"/>
    <s v="N/A"/>
    <s v="No"/>
    <x v="1"/>
    <x v="4"/>
    <s v="ok"/>
  </r>
  <r>
    <n v="409"/>
    <s v="23CLKCW01"/>
    <s v="Clark County Child Welfare - May need to request an extension"/>
    <n v="3145"/>
    <d v="2022-08-18T00:00:00"/>
    <d v="2024-06-30T00:00:00"/>
    <n v="682"/>
    <n v="0.91935483870967738"/>
    <n v="4198804"/>
    <s v="23FR314510"/>
    <s v="Clark County Clinical Division with a service array designed to meet youth behavioral, mental, health, intellectual, and developmental needs. This will include community-based assessments and treatment options to promote healthy development, preserve the family unit, continue engagement in education, and maintain the highest levels of funding."/>
    <s v="Clark County Clinical Division with a service array designed to meet youth behavioral, mental, health, intellectual, and developmental needs. "/>
    <s v="Clark County Clinical Division with a service array designed to meet youth behavioral, mental, health, intellectual, and developmental needs. "/>
    <s v="Extension is needed through 06/30/2025 to fully expend their award. Per CCDFS, The costs we spent so far are for a few months of CSEC beds, and a couple months for the ICF prior to their Medicaid Provider approval (that exceeded the 001 award), and some ongoing costs for the ICF that are not Medicaid allowable. CCDFS Admin would like to use this funding to create a Clinical Division within the county and pay for positions for May 2024 to June 2025. "/>
    <x v="1"/>
    <n v="4198804"/>
    <m/>
    <n v="4198804"/>
    <n v="212000"/>
    <n v="131958.89000000001"/>
    <n v="343958.89"/>
    <n v="8.1918301020957401E-2"/>
    <m/>
    <n v="4198804"/>
    <n v="0"/>
    <s v="One Time Funding"/>
    <n v="0"/>
    <s v="N/A"/>
    <s v="No"/>
    <x v="2"/>
    <x v="4"/>
    <s v="ok"/>
  </r>
  <r>
    <n v="409"/>
    <s v="23CSHWP01"/>
    <s v="COMMUNITY SCHOOL HEALTH AND WELLNESS PILOT PROGRAM"/>
    <n v="3145"/>
    <d v="2022-10-20T00:00:00"/>
    <d v="2024-06-30T00:00:00"/>
    <n v="619"/>
    <n v="0.91114701130856224"/>
    <n v="535600"/>
    <s v="23FR314515"/>
    <s v="To establish a health and wellness-focused  pilot community schools model on four campuses."/>
    <s v="Identify (a) effective tiered intensification processes needed to develop health and wellness activities on a school campus and (b) effective interventions and programs to address children and family health and well-being variables."/>
    <s v="Provide full-time coordination of community schools activities on the school campuses, staff to implement out-of-school and integrated student support programs to address the health and wellness outcomes of children and families."/>
    <s v="Extension is needed through 06/30/2025 to fully expend their award. "/>
    <x v="1"/>
    <n v="535600"/>
    <m/>
    <n v="535600"/>
    <n v="57143.42"/>
    <n v="67056.710000000006"/>
    <n v="124200.13"/>
    <n v="0.23188971247199403"/>
    <m/>
    <n v="535600"/>
    <n v="0"/>
    <s v="One Time Funding"/>
    <n v="0"/>
    <s v="N/A"/>
    <s v="No"/>
    <x v="2"/>
    <x v="4"/>
    <s v="ok"/>
  </r>
  <r>
    <n v="409"/>
    <s v="23DAYTP01a"/>
    <s v="Day Treatment Program - FY23 -  (PCN 2030-2041- 12 FTE &amp; associated costs).  "/>
    <n v="3281"/>
    <d v="2022-10-20T00:00:00"/>
    <d v="2024-06-30T00:00:00"/>
    <n v="619"/>
    <n v="1"/>
    <n v="593014"/>
    <s v="23FRF32814"/>
    <s v="Day Treatment program for children 3-6 years old who are experiencing challenging behaviors,  without any options for the treatment of the child's individualized needs in existing community childcare/early learning programs.   Northern Nevada. FY 23"/>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255,308 de-obligated from SFY 2023 award"/>
    <x v="2"/>
    <n v="12705.58"/>
    <m/>
    <n v="12705.58"/>
    <n v="12705.58"/>
    <n v="0"/>
    <n v="12705.58"/>
    <n v="2.1425430091026518E-2"/>
    <n v="-580308.42000000004"/>
    <n v="12705.579999999958"/>
    <n v="-4.1836756281554699E-11"/>
    <s v="General Fund &amp; Medicaid starting 7/1/24 - SFY 25"/>
    <s v="N/A"/>
    <s v="N/A"/>
    <s v="No"/>
    <x v="3"/>
    <x v="4"/>
    <s v="100% expended and bal de-obligated"/>
  </r>
  <r>
    <n v="409"/>
    <s v="23DAYTP01b"/>
    <s v="Day Treatment Program - FY24 - (PCN 2030-2041 - 12 FTE, associated cost &amp; playground equipment). Program funded with GF &amp; Medicaid Reimb starting with SFY 2025"/>
    <n v="3281"/>
    <d v="2023-07-01T00:00:00"/>
    <d v="2024-06-30T00:00:00"/>
    <n v="365"/>
    <n v="0.84931506849315064"/>
    <n v="923073"/>
    <s v="L01"/>
    <s v="Day Treatment program for children 3-6 years old who are experiencing challenging behaviors,  without any options for the treatment of the child's individualized needs in existing community childcare/early learning programs.   Northern Nevada. FY 24"/>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Work Program 24FRF32811 bal fwd of $325,000 for playground equipment; and 24FRF32814 de-obligated &lt;$733,715&gt; projected salary savings for SFY 2024.  The division is having a difficult time recruiting the state positions for the Day Treatment Program"/>
    <x v="1"/>
    <n v="0"/>
    <n v="514358"/>
    <n v="514358"/>
    <n v="0"/>
    <n v="797.26"/>
    <n v="797.26"/>
    <n v="8.6370200406685064E-4"/>
    <n v="-408715"/>
    <n v="514358"/>
    <n v="0"/>
    <s v="General Fund &amp; Medicaid starting 7/1/24 - SFY 25"/>
    <s v="N/A"/>
    <s v="N/A"/>
    <s v="No"/>
    <x v="3"/>
    <x v="4"/>
    <s v="ok"/>
  </r>
  <r>
    <n v="409"/>
    <s v="23EDYHS01"/>
    <s v="DCFS - Eddy House - Community Recovering Grant"/>
    <n v="3145"/>
    <d v="2022-07-27T00:00:00"/>
    <d v="2025-09-30T00:00:00"/>
    <n v="1161"/>
    <n v="0.55900086132644278"/>
    <n v="1563117"/>
    <s v="23FRF31453"/>
    <s v="Eddy House will expand programs which will intervene and break the cycle of homelessness and poverty for these youth. Effective intervention and targeted services can prevent homeless youth from becoming chronically homeless adults. "/>
    <s v="Eddy House proposes a Femme, Trans, Women, &amp; Non-Binary Transitional Living Home (FTWTL Home) for approximately six to ten individuals for stays of up to two years to empower women and other vulnerable individuals to achieve independence through a supported residential program"/>
    <s v="The global pandemic amplified the already poor graduation rates, low employment rates, high acuity of mental health needs, high substance abuse, and widespread abuse our Transitional Aged Youth face every day."/>
    <s v="On target to fully expend the award by 9/30/25"/>
    <x v="0"/>
    <n v="1563117"/>
    <m/>
    <n v="1563117"/>
    <n v="622738.47"/>
    <n v="204499.22"/>
    <n v="827237.69"/>
    <n v="0.52922314196570053"/>
    <m/>
    <n v="1563117"/>
    <n v="0"/>
    <s v="One Time Funding"/>
    <n v="619"/>
    <s v="N/A"/>
    <s v="No"/>
    <x v="3"/>
    <x v="3"/>
    <s v="ok"/>
  </r>
  <r>
    <n v="409"/>
    <s v="23EMGCS02"/>
    <s v="EMERGENCY FUNDING FOR CHILD AND FAMILY SERVICES -  Will request an extension thru 12/31/26 for Magellan Healthcare Contract"/>
    <n v="3145"/>
    <d v="2023-06-14T00:00:00"/>
    <d v="2025-06-30T00:00:00"/>
    <n v="747"/>
    <n v="0.43775100401606426"/>
    <n v="5000000"/>
    <s v="23FR314521"/>
    <s v="Crisis triage, residential treatment, and inpatient care services, and other currently non-billable services to youth  to ensure medically necessary treatment can be provided to those youth who continue to experience behavioral health crisis."/>
    <s v="Alleviate the urgent need for youth mental health services in Nevada resulting from COVID-19. As reported by the CDC, youth experiencing mental health issues may struggle with school and grades, decision making, and their health. "/>
    <s v="Crisis triage, residential treatment, and inpatient care services, and other currently non-billable services to youth  to ensure medically necessary treatment can be provided to those youth who continue to experience behavioral health crisis."/>
    <s v="Funding has been obligated to 5 different projects. Contracts are in the process of being amended to add additional funding for acute psychiatric hospitalization care. "/>
    <x v="1"/>
    <n v="3262431"/>
    <m/>
    <n v="3262431"/>
    <n v="103828.69"/>
    <n v="229850.72"/>
    <n v="333679.41000000003"/>
    <n v="6.673588200000001E-2"/>
    <m/>
    <n v="5000000"/>
    <n v="1737569"/>
    <s v="One Time Funding"/>
    <n v="25"/>
    <s v="N/A"/>
    <s v="No"/>
    <x v="0"/>
    <x v="4"/>
    <s v="Will request an extension thru 12/31/26 for Magellan Contract"/>
  </r>
  <r>
    <n v="409"/>
    <s v="23EMPLR01"/>
    <s v="DCFS - Emergency and Planned Respite -  Will request an extension thru 12/31/26 for Magellan Healthcare Contract"/>
    <n v="3146"/>
    <d v="2022-08-18T00:00:00"/>
    <d v="2024-06-30T00:00:00"/>
    <n v="682"/>
    <n v="0.91935483870967738"/>
    <n v="2916805"/>
    <s v="23FRF31457 plus L01 SFY 24"/>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Contract with Magellan has been fully implemented. Services went live on 02/01/2024. Magellan and DCFS staff are actively working on outreach and referrals. "/>
    <x v="1"/>
    <n v="2760069.5"/>
    <m/>
    <n v="2760069.5"/>
    <n v="69.5"/>
    <n v="300563.17"/>
    <n v="300632.67"/>
    <n v="0.10306916986222939"/>
    <m/>
    <n v="2916805"/>
    <n v="156735.5"/>
    <s v="One Time Funding"/>
    <n v="0"/>
    <s v="N/A"/>
    <s v="No"/>
    <x v="0"/>
    <x v="4"/>
    <s v="Will request an extension thru 12/31/26 for Magellan Contract"/>
  </r>
  <r>
    <n v="409"/>
    <s v="23FTFPS01"/>
    <s v="DCFS - Family to Family Peer Support"/>
    <n v="3146"/>
    <d v="2022-08-18T00:00:00"/>
    <d v="2025-06-30T00:00:00"/>
    <n v="1047"/>
    <n v="0.59885386819484243"/>
    <n v="1963572"/>
    <s v="23FRF31456 plus L01 SFY 24"/>
    <s v="The Family Peer Support model provides intentional support with specific focus on the parent/primary caregiver of the child. 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 $8.0 million for the development phase, hardware, software, and licensing. DCFS is requesting a solicitation exemption and going sole source with an existing State contracted vendor (Deloitte) that has implemented child welfare systems for numerous other states on several different vendor solutions and is not participating in the planning phases of the project. The solution will be cloud based and DCFS will maintain the software licenses. Maintaining the licenses provides the greatest flexibility in operations management options. "/>
    <x v="1"/>
    <n v="1963572"/>
    <m/>
    <n v="1963572"/>
    <n v="241646.84999999998"/>
    <n v="167758.25"/>
    <n v="409405.1"/>
    <n v="0.20850017213527183"/>
    <m/>
    <n v="1963572"/>
    <n v="0"/>
    <s v="One Time Funding"/>
    <n v="500"/>
    <s v="N/A"/>
    <s v="No"/>
    <x v="0"/>
    <x v="4"/>
    <s v="ok"/>
  </r>
  <r>
    <n v="409"/>
    <s v="23IFIHS01"/>
    <s v="DCFS - Intensive Family In Home Services - Will request an extension thru 12/31/26 for Magellan Healthcare Contract"/>
    <n v="3146"/>
    <d v="2022-08-18T00:00:00"/>
    <d v="2024-06-30T00:00:00"/>
    <n v="682"/>
    <n v="0.91935483870967738"/>
    <n v="4915328"/>
    <s v="23FRF31455 plus L01 SFY 24"/>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Contract with Magellan has been fully implemented. Services went live on 02/01/2024. Magellan and DCFS staff are actively working on outreach and referrals. "/>
    <x v="1"/>
    <n v="4740056"/>
    <m/>
    <n v="4740056"/>
    <n v="56"/>
    <n v="516191.04"/>
    <n v="516247.03999999998"/>
    <n v="0.10502799406265462"/>
    <m/>
    <n v="4915328"/>
    <n v="175272"/>
    <s v="One Time Funding"/>
    <n v="0"/>
    <s v="N/A"/>
    <s v="No"/>
    <x v="0"/>
    <x v="4"/>
    <s v="Will request an extension thru 12/31/26 for Magellan Contract"/>
  </r>
  <r>
    <n v="409"/>
    <s v="23INLVY01"/>
    <s v="INDEPENDENT LIVING YOUTH"/>
    <n v="3145"/>
    <d v="2022-10-20T00:00:00"/>
    <d v="2023-12-31T00:00:00"/>
    <n v="437"/>
    <n v="1"/>
    <n v="651687"/>
    <s v="23FR314513"/>
    <s v="To continue supplemental payments for Independent Living Youth through December 31, 2023 via subawards. Previously supported by Chafee Division X funds"/>
    <s v="Youth with previous foster care experience to help mitigate the negative financial and socioeconomic impact caused by the Pandemic. "/>
    <s v="Supplemental payments to mitigate the risk for homelessness, unemployment, adversely educationally impacted, with significant negative mental health impacts."/>
    <s v="Allocation Change to De-obligate was approved by the GFO ARPA Team on 10/10/23 - 100% Expended - FINALIZED"/>
    <x v="2"/>
    <n v="651687"/>
    <m/>
    <n v="651687"/>
    <n v="641690.05000000005"/>
    <n v="0"/>
    <n v="641690.05000000005"/>
    <n v="0.98465989040751167"/>
    <m/>
    <n v="651687"/>
    <n v="0"/>
    <s v="One Time Funding"/>
    <n v="404"/>
    <s v="N/A"/>
    <s v="No"/>
    <x v="0"/>
    <x v="3"/>
    <s v="Allocation Change to De-obligate was approved by the GFO ARPA Team on 10/10/23 - 100% Expended - FINALIZED"/>
  </r>
  <r>
    <n v="409"/>
    <s v="23LADTR01a"/>
    <s v="DCFS - LATENCY AGE DAY TREATMENT - FY 23 (PCN 2050-2057 - 8 FTE &amp; associated costs)."/>
    <n v="3646"/>
    <d v="2022-10-20T00:00:00"/>
    <d v="2023-06-30T00:00:00"/>
    <n v="253"/>
    <n v="1"/>
    <n v="544022"/>
    <s v="23FRF36467"/>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492,593.24 de-obligated from SFY 2023 award"/>
    <x v="2"/>
    <n v="12691.76"/>
    <m/>
    <n v="12691.76"/>
    <n v="12691.76"/>
    <m/>
    <n v="12691.76"/>
    <n v="2.3329497704136965E-2"/>
    <n v="-531330.24"/>
    <n v="12691.760000000009"/>
    <n v="0"/>
    <s v="General Fund &amp; Medicaid starting 7/1/24 - SFY 25"/>
    <s v="N/A"/>
    <s v="N/A"/>
    <s v="No"/>
    <x v="2"/>
    <x v="4"/>
    <s v="$492,593 to be deobligated is based on FY 23 allocation in the amount of $544,022 less FY 23 actuals ($12,692) and less bal fwd of unspent authority for equipment of $38,737 (wp 24FRF36463)"/>
  </r>
  <r>
    <n v="409"/>
    <s v="23LADTR01b"/>
    <s v="DCFS - LATENCY AGE DAY TREATMENT - FY 24 (PCN 2050-2057 - 8 FTE &amp; associated cost). Program funded with GF &amp; Medicaid Reimb starting with SFY 2025"/>
    <n v="3646"/>
    <d v="2022-10-20T00:00:00"/>
    <d v="2024-06-30T00:00:00"/>
    <n v="619"/>
    <n v="0.91114701130856224"/>
    <n v="771899"/>
    <s v="L01 SFY 24"/>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Work Program 24FRF36463 bal fwd of $38,737 for equipment; and 24FRF36465 de-obligated &lt;$236,717&gt; projected salary savings for SFY 2024.  The division is having a difficult time recruiting the state positions for the Latency Day Treatment Program"/>
    <x v="1"/>
    <n v="84528.65"/>
    <n v="191471.58199999999"/>
    <n v="276000.23199999996"/>
    <n v="84528.65"/>
    <n v="191471.52"/>
    <n v="276000.17"/>
    <n v="0.35755995279175123"/>
    <n v="-197980"/>
    <n v="573919"/>
    <n v="297918.76800000004"/>
    <s v="General Fund &amp; Medicaid starting 7/1/24 - SFY 25"/>
    <s v="N/A"/>
    <s v="N/A"/>
    <s v="No"/>
    <x v="2"/>
    <x v="4"/>
    <s v="$238,801 projected deobligation for SFY 24 due to vacancies/projected salary savings"/>
  </r>
  <r>
    <n v="409"/>
    <s v="23LVSRC01"/>
    <s v="VEGAS STRONG RESILIENCY CENTER"/>
    <n v="3145"/>
    <d v="2022-12-15T00:00:00"/>
    <d v="2026-12-31T00:00:00"/>
    <n v="1477"/>
    <n v="0.34394041976980366"/>
    <n v="7022777"/>
    <s v="23FR314522"/>
    <s v="A capital improvement project to provide a one stop shop for victims to receive wrap around support provided by Legal Aid Center of Southern Nevada."/>
    <s v="Provide capital improvements and temporary contract staff and associated costs for the Vegas Strong Resiliency Center."/>
    <s v="Provide capital improvements and temporary contract staff and associated costs for the Vegas Strong Resiliency Center."/>
    <s v=" Conceptual design is complete. 11/1/23 Architecture documents signed, in the process of securing a CMAR, after which bids will be organized, selected and submitted. Anticipated demolition scheduled for 01/2024."/>
    <x v="1"/>
    <n v="6503119.3399999999"/>
    <n v="118050.66000000015"/>
    <n v="6621170"/>
    <n v="3119.34"/>
    <n v="172812.59"/>
    <n v="175931.93"/>
    <n v="2.5051618469445917E-2"/>
    <m/>
    <n v="7022777"/>
    <n v="401607"/>
    <s v="One Time Funding"/>
    <s v="N/A"/>
    <s v="N/A"/>
    <s v="Yes"/>
    <x v="2"/>
    <x v="0"/>
    <s v="$401,607 projected deobligation is based on the budgeted amount for oversight of $522,777 minus projected need of $121,170 for a contract/temp employee to provide oversight."/>
  </r>
  <r>
    <n v="409"/>
    <s v="23MBCCC01"/>
    <s v="DCFS - Mobile Crisis Response Team - Clark County School District - funding for both SFY 23 ($1,208,534) &amp; 24 ($1,487,527 L01) for PCN 2150-2162 - 13 FTE &amp; associated cost. Program funded with GF &amp; Medicaid Reimb starting with SFY 2025"/>
    <n v="3646"/>
    <d v="2022-08-18T00:00:00"/>
    <d v="2024-06-30T00:00:00"/>
    <n v="682"/>
    <n v="0.91935483870967738"/>
    <n v="2689836"/>
    <s v="23FRF36466 plus L01 SFY 24"/>
    <s v="Fund mobile crisis expansion due to sustained growth in service utilization, partly with increase in distress, isolation, and hardship related to COVID-19.  These staff would target students in Clark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88,907 was de-obligated from the SFY 2023 allocation and Work Program 24FRF36462 bal fwd of $52,166 for equipment; and 24FRF36465 de-obligated &lt;$362,085, but should be &lt;$355,860 - GFO will correct next week&gt; projected salary savings for SFY 2024.  The division is having a difficult time recruiting the state positions for the Mobile Crisis Response Team for Clark County School District"/>
    <x v="1"/>
    <n v="396261.38"/>
    <n v="848807.62"/>
    <n v="1245069"/>
    <n v="396261.38"/>
    <n v="207894.8"/>
    <n v="604156.17999999993"/>
    <n v="0.2246070689811572"/>
    <n v="-1444767"/>
    <n v="1245069"/>
    <n v="0"/>
    <s v="General Fund &amp; Medicaid starting 7/1/24 - SFY 25"/>
    <s v="N/A"/>
    <s v="N/A"/>
    <s v="No"/>
    <x v="2"/>
    <x v="4"/>
    <m/>
  </r>
  <r>
    <n v="409"/>
    <s v="23MBCWC01"/>
    <s v="DCFS - Mobile Crisis Response Team - Washoe County School District - funding for both SFY 23 ($361,982) &amp; 24 ($446,313) - PCN 2150-2153 - 4 FTE &amp; associated cost. Program funded with GF &amp; Medicaid Reimb starting with SFY 2025"/>
    <n v="3281"/>
    <d v="2022-08-18T00:00:00"/>
    <d v="2024-06-30T00:00:00"/>
    <n v="682"/>
    <n v="0.91935483870967738"/>
    <n v="808295"/>
    <s v="23FRF32813 plus L01 SFY 24"/>
    <s v="Fund mobile crisis expansion due to sustained growth in service utilization, partly with increase in distress, isolation, and hardship related to COVID-19.  These staff would target students in Washoe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336,135 was de-obligated from the SFY 2023 allocation and Work Program 24FRF32815 de-obligated &lt;$245,864&gt; projected salary savings for SFY 2024.  The division is having a difficult time recruiting the state positions for the Mobile Crisis Response Team for Washoe County School District"/>
    <x v="1"/>
    <n v="70072.350000000006"/>
    <n v="156223.65"/>
    <n v="226296"/>
    <n v="70072.350000000006"/>
    <n v="44160.43"/>
    <n v="114232.78"/>
    <n v="0.14132560513178977"/>
    <n v="-581999"/>
    <n v="226296"/>
    <n v="0"/>
    <s v="General Fund &amp; Medicaid starting 7/1/24 - SFY 25"/>
    <s v="N/A"/>
    <s v="N/A"/>
    <s v="No"/>
    <x v="3"/>
    <x v="4"/>
    <m/>
  </r>
  <r>
    <n v="409"/>
    <s v="23MYAVT02"/>
    <s v="DCFS - myAVATAR"/>
    <n v="3143"/>
    <d v="2022-08-18T00:00:00"/>
    <d v="2024-06-30T00:00:00"/>
    <n v="682"/>
    <n v="1"/>
    <n v="364000"/>
    <s v="23FRF31431"/>
    <s v="Upgrade to myAvatar, an electronic health record solution to improve efficiency in operations."/>
    <s v="Upgrade the Netsmart myAvatar to the NX platform to maintain security compliance and meet accreditation for the system utilized by our clinicians for reporting treatment and medications for the clients we serve."/>
    <s v="Upgrade the Netsmart myAvatar to the NX platform to maintain security compliance and meet accreditation for the system utilized by our clinicians for reporting treatment and medications for the clients we serve."/>
    <s v="Allocation Change to De-obligate $48,000 was approved by the GFO ARPA Team  - 100% Expended - FINALIZED"/>
    <x v="2"/>
    <n v="316000"/>
    <m/>
    <n v="316000"/>
    <n v="316000"/>
    <n v="0"/>
    <n v="316000"/>
    <n v="0.86813186813186816"/>
    <n v="-48000"/>
    <n v="316000"/>
    <n v="0"/>
    <s v="One Time Funding"/>
    <s v="N/A"/>
    <s v="N/A"/>
    <s v="No"/>
    <x v="0"/>
    <x v="0"/>
    <s v="Allocation Change to De-obligate $48,000 was approved by the GFO ARPA Team  - 100% Expended - FINALIZED"/>
  </r>
  <r>
    <n v="409"/>
    <s v="23NNPSI01"/>
    <s v="DCFS - PUBLIC SERVICE INTERNS - Northern Nevada -  funding for both SFY 23 ($186,468) &amp; 24 ($241,020 L01 per LCB ARPA Spreadsheet Dec 2023 -line 212 ) for PCN 2021- 2026 - 6 - 0.50 FTE positions &amp; associated cost. Program funded with GF &amp; Medicaid Reimb starting with SFY 2025"/>
    <n v="3281"/>
    <d v="2022-08-18T00:00:00"/>
    <d v="2024-06-30T00:00:00"/>
    <n v="682"/>
    <n v="0.91935483870967738"/>
    <n v="427488"/>
    <s v="23FRF32812 plus L01 SFY 24"/>
    <s v="To incentivize students to enter state service and address workforce shortage"/>
    <s v="These positions would enable the agency to have an internal pool of candidates for clinician positions."/>
    <s v="Recruiting difficulties that began with COVID-19 would be reduced."/>
    <s v="$184,589 was de-obligated due to savings from the SFY 2023 allocation and Work Program 24FRF32813 de-obligated &lt;$160,586&gt; projected salary savings for SFY 2024.  The division is having a difficult time recruiting. Interns"/>
    <x v="1"/>
    <n v="1879"/>
    <m/>
    <n v="1879"/>
    <n v="1879"/>
    <n v="0"/>
    <n v="1879"/>
    <n v="4.3954450183396965E-3"/>
    <n v="-345175"/>
    <n v="82313"/>
    <n v="80434"/>
    <s v="General Fund &amp; Medicaid starting 7/1/24 - SFY 25"/>
    <s v="N/A"/>
    <s v="N/A"/>
    <s v="No"/>
    <x v="3"/>
    <x v="1"/>
    <s v="Amount to deobligate is based on FY 23 allocation in the amount of $186,468  less FY 23 actuals ($1,879) = $184,589 for SFY 23 plus projected salary savings for SFY 24 of $162,013"/>
  </r>
  <r>
    <n v="409"/>
    <s v="23NVPEP01"/>
    <s v="Nevada PEP - Community Recovery Grant"/>
    <n v="3145"/>
    <d v="2022-07-27T00:00:00"/>
    <d v="2024-09-30T00:00:00"/>
    <n v="796"/>
    <n v="0.8153266331658291"/>
    <n v="112657"/>
    <s v="23FRF31451"/>
    <s v="This program will focus on outreach to make families of children with disabilities aware of the services that are out there to serve their child. Nevada PEP will reach out to families and let them know how to seek services, how to communicate with the child's school or therapist about regressions or changes to be made, and will attend meetings with the family, and offer them support and confidence."/>
    <s v="Children with disabilities have fallen behind their same age peers overall and have regressed in mental health, reading, writing, and speech since COVID."/>
    <s v="Children with disabilities have fallen behind their same age peers overall and have regressed in mental health, reading, writing, and speech since COVID."/>
    <s v="On target to fully expend contract by 09/30/2024."/>
    <x v="0"/>
    <n v="112657"/>
    <m/>
    <n v="112657"/>
    <n v="58553.48"/>
    <n v="9292.44"/>
    <n v="67845.919999999998"/>
    <n v="0.60223439289169778"/>
    <m/>
    <n v="112657"/>
    <n v="0"/>
    <s v="One Time Funding"/>
    <n v="2421"/>
    <s v="N/A"/>
    <s v="No"/>
    <x v="0"/>
    <x v="4"/>
    <s v="ok"/>
  </r>
  <r>
    <n v="409"/>
    <s v="23NWFEO01"/>
    <s v="Nursing Workforce Educational Opportunity"/>
    <n v="3145"/>
    <d v="2022-10-20T00:00:00"/>
    <d v="2025-12-31T00:00:00"/>
    <n v="1168"/>
    <n v="0.48287671232876711"/>
    <n v="6000000"/>
    <s v="23FR314517"/>
    <s v="Develop and enhance the nursing workforce to address unprecedented medical workforce shortages through providing scholarships to eligible Nevada Registered Nurses to enter a nationally accredited APRN program."/>
    <s v="Develop and enhance the nursing workforce to address unprecedented medical workforce shortages through providing scholarships to eligible Nevada Registered Nurses to enter a nationally accredited APRN program."/>
    <s v="Nevada is experiencing unprecedented medical workforce shortages in medicine, nursing, and behavioral health. 1.9 million Nevadans reside in a primary care Health Professional Shortage Area (HPSA) or 67.3% of the state's_x000a_population."/>
    <s v="UNR is on target to fully expend by 12/31/2025. UNR will be contracting with another entity starting 01/01/2025. Projections based on spending plan submitted by UNR. Scholarships are awarded by semester. "/>
    <x v="0"/>
    <n v="6000000"/>
    <m/>
    <n v="6000000"/>
    <n v="2538702.67"/>
    <n v="699177.05"/>
    <n v="3237879.7199999997"/>
    <n v="0.53964661999999997"/>
    <m/>
    <n v="6000000"/>
    <n v="0"/>
    <s v="One Time Funding"/>
    <n v="251"/>
    <s v="N/A"/>
    <s v="No"/>
    <x v="0"/>
    <x v="1"/>
    <s v="ok"/>
  </r>
  <r>
    <n v="409"/>
    <s v="23OASIS01"/>
    <s v="DCFS - Oasis Staffing"/>
    <n v="3646"/>
    <d v="2022-07-01T00:00:00"/>
    <d v="2024-06-30T00:00:00"/>
    <n v="730"/>
    <n v="1"/>
    <n v="1674380"/>
    <s v="23FRF36464"/>
    <s v="This would fund the temporary staffing necessary to fully operate two unlocked residential treatment homes on the West Charleston campus."/>
    <s v="The funding would support the temporary staffing needs of the Oasis program. This program provides critical residential services for the community."/>
    <s v="The Oasis program conducts an assessment prior to admissions to ensure that the clients meet the eligibility requirements for the program. "/>
    <s v="100% Expended"/>
    <x v="2"/>
    <n v="1674016.59"/>
    <n v="363.41"/>
    <n v="1674380"/>
    <n v="1674016.59"/>
    <n v="363.41"/>
    <n v="1674380"/>
    <n v="1"/>
    <m/>
    <n v="1674380"/>
    <n v="0"/>
    <s v="One Time Funding"/>
    <s v="N/A"/>
    <s v="N/A"/>
    <s v="No"/>
    <x v="2"/>
    <x v="1"/>
    <s v="Project 100% complete - bal of $363.41 to be deobligated"/>
  </r>
  <r>
    <n v="409"/>
    <s v="23QRTPC01"/>
    <s v="Qualified Residential Treatment Program Clark Co - May need to request a second extension "/>
    <n v="3145"/>
    <d v="2023-10-20T00:00:00"/>
    <d v="2024-06-30T00:00:00"/>
    <n v="254"/>
    <n v="0.78346456692913391"/>
    <n v="1695060"/>
    <s v="23FR314512"/>
    <s v="To support a 12 bed pilot program that meets Qualified Residential Treatment Program requirements."/>
    <s v="The goal of the programming is to ensure children and youth are not languishing in emergency shelters, detention, or hospitals when they need a community based level of foster care."/>
    <s v="Creating the new level of care for children and youth in foster care will provide an opportunity for children and youth to receive an appropriate level of mental health care"/>
    <s v="Agency is requesting an extension to 09/30/2024 to fully expend the funding. Per CCDFS, they are in the process of finalizing a contract with Apple Grove for 6 more beds to ensure the QRTP daily rate is consistent.  "/>
    <x v="1"/>
    <n v="1695060"/>
    <m/>
    <n v="1695060"/>
    <n v="48350"/>
    <n v="98950"/>
    <n v="147300"/>
    <n v="8.6899578775972527E-2"/>
    <m/>
    <n v="1695060"/>
    <n v="0"/>
    <s v="One Time Funding"/>
    <n v="0"/>
    <s v="N/A"/>
    <s v="No"/>
    <x v="2"/>
    <x v="4"/>
    <s v="ok"/>
  </r>
  <r>
    <n v="409"/>
    <s v="23RWECC01"/>
    <s v="Refuge for Women Emergency Crisis Care - Community Recovery Grant"/>
    <n v="3145"/>
    <d v="2022-07-27T00:00:00"/>
    <d v="2024-09-30T00:00:00"/>
    <n v="796"/>
    <n v="0.8153266331658291"/>
    <n v="485869"/>
    <s v="23FRF31452"/>
    <s v="Provide a safe shelter, trauma informed care, and a full continuum of care to victims of sex-trafficking and those looking to leave the dark sex-industry."/>
    <s v="Provide a safe shelter, trauma informed care, and a full continuum of care to victims of sex-trafficking and those looking to leave the dark sex-industry."/>
    <s v="Continue to provide support to victims of crime in Nevada"/>
    <s v="Agency is requesting an extension to 12/31/2024 to fully expend the funding. Extension request is pending "/>
    <x v="1"/>
    <n v="485869"/>
    <m/>
    <n v="485869"/>
    <n v="94747.11"/>
    <n v="119863.86"/>
    <n v="214610.97"/>
    <n v="0.4417054185387419"/>
    <m/>
    <n v="485869"/>
    <n v="0"/>
    <s v="One Time Funding"/>
    <n v="120"/>
    <s v="N/A"/>
    <s v="No"/>
    <x v="2"/>
    <x v="3"/>
    <s v="ok"/>
  </r>
  <r>
    <n v="409"/>
    <s v="23SNPSI01"/>
    <s v="DCFS - Public Service Interns - Southern Nevada -  funding for both SFY 23 ($139,886) &amp; 24 ($160,680 L01) for PCN 2021-2024 - 13 FTE &amp; associated cost. Program funded with GF &amp; Medicaid Reimb starting with SFY 2025"/>
    <n v="3646"/>
    <d v="2022-08-18T00:00:00"/>
    <d v="2024-06-30T00:00:00"/>
    <n v="682"/>
    <n v="0.91935483870967738"/>
    <n v="300566"/>
    <s v="23FRF36465 plus L01 SFY 24"/>
    <s v="The use of Public Service Interns throughout the State of Nevada would provide a relatively low-cost method of incentivizing students to enter the State of Nevada system as a service provider by offering clinical training opportunities."/>
    <s v="These positions would enable the agency to have an internal pool of candidates for clinician positions."/>
    <s v="Recruiting difficulties that began with COVID-19 would be reduced."/>
    <s v="$133,925 was de-obligated due to savings from the SFY 2023 allocation and Work Program 24FRF36464 de-obligated &lt;$104,443&gt; projected salary savings for SFY 2024.  The division is having a difficult time recruiting. Interns"/>
    <x v="1"/>
    <n v="5961.4"/>
    <n v="56236.6"/>
    <n v="62198"/>
    <n v="5961.4"/>
    <n v="2510.84"/>
    <n v="8472.24"/>
    <n v="2.81876193581443E-2"/>
    <n v="-238368"/>
    <n v="62198"/>
    <n v="0"/>
    <s v="General Fund &amp; Medicaid starting 7/1/24 - SFY 25"/>
    <s v="N/A"/>
    <s v="N/A"/>
    <s v="No"/>
    <x v="2"/>
    <x v="1"/>
    <s v="Amount to deobligate is based on FY 23 allocation in the amount of $139,886  less FY 23 actuals ($5,961) = $133,925 for SFY 23 plus projected salary savings for SFY 24 of $105,394"/>
  </r>
  <r>
    <n v="409"/>
    <s v="23SPFCC01"/>
    <s v="Clark County SFC Rate increase - Retention of foster care providers through a temporary rate increase "/>
    <n v="3142"/>
    <d v="2023-01-01T00:00:00"/>
    <d v="2023-12-31T00:00:00"/>
    <n v="364"/>
    <n v="1"/>
    <n v="1275028"/>
    <s v="23FRF31422"/>
    <s v="Retention of foster care providers through a temporary rate increase"/>
    <s v="Retention of foster care providers through a temporary rate increase. "/>
    <s v="Retention of foster care providers through a temporary rate increase"/>
    <s v="The balance was de-obligated via an allocation change form 10/10/23  - 100% Expended - FINALIZED"/>
    <x v="2"/>
    <n v="1074800"/>
    <m/>
    <n v="1074800"/>
    <n v="1074800"/>
    <n v="0"/>
    <n v="1074800"/>
    <n v="0.84296188005283024"/>
    <n v="-200228"/>
    <n v="1074800"/>
    <n v="0"/>
    <s v="One Time Funding"/>
    <n v="352"/>
    <s v="N/A"/>
    <s v="No"/>
    <x v="2"/>
    <x v="3"/>
    <s v="The balance was de-obligated via an allocation change form 10/10/23  - 100% Expended - FINALIZED"/>
  </r>
  <r>
    <n v="409"/>
    <s v="23SPFWC01"/>
    <s v="Washoe County SFC Rate increase -Retention of foster care providers through a temporary rate increase"/>
    <n v="3141"/>
    <d v="2023-01-01T00:00:00"/>
    <d v="2024-12-31T00:00:00"/>
    <n v="730"/>
    <n v="1"/>
    <n v="344182"/>
    <s v="23FRF31411"/>
    <s v="Retention of foster care providers through a temporary rate increase"/>
    <s v="Retention of foster care providers through a temporary rate increase"/>
    <s v="Retention of foster care providers through a temporary rate increase"/>
    <s v="The balance was de-obligated via an allocation change form 10/10/23  - 100% Expended - FINALIZED"/>
    <x v="2"/>
    <n v="306720"/>
    <m/>
    <n v="306720"/>
    <n v="306720"/>
    <m/>
    <n v="306720"/>
    <n v="0.89115642305524401"/>
    <n v="-37462"/>
    <n v="306720"/>
    <n v="0"/>
    <s v="One Time Funding"/>
    <n v="94"/>
    <s v="N/A"/>
    <s v="No"/>
    <x v="3"/>
    <x v="3"/>
    <s v="The balance was de-obligated via an allocation change form 10/10/23  - 100% Expended - FINALIZED"/>
  </r>
  <r>
    <n v="409"/>
    <s v="23SRPRN01"/>
    <s v="Study to review Reimbursement Parity APRN - 100% of funding returned - study was not completed."/>
    <n v="3145"/>
    <d v="2022-10-20T00:00:00"/>
    <d v="2023-10-19T00:00:00"/>
    <n v="364"/>
    <n v="1.5494505494505495"/>
    <n v="500000"/>
    <s v="23FR314516"/>
    <s v="To conduct a study to review the impact of reimbursement parity for services provided by Advanced Practice Registered Nurses."/>
    <s v="A systems approach for review will be utilized considering cost savings of using APRNs, impact on workforce development and retention if reimbursement parity exists."/>
    <s v="A systems approach for review will be utilized considering cost savings of using APRNs, impact on workforce development and retention if reimbursement parity exists."/>
    <s v="Allocation Change to Deobligate 100% approved by GFO 7-14-23 Funding not needed"/>
    <x v="4"/>
    <n v="0"/>
    <m/>
    <n v="0"/>
    <n v="0"/>
    <n v="0"/>
    <n v="0"/>
    <n v="0"/>
    <n v="-500000"/>
    <n v="0"/>
    <n v="0"/>
    <s v="One Time Funding"/>
    <s v="N/A"/>
    <s v="N/A"/>
    <s v="No"/>
    <x v="0"/>
    <x v="2"/>
    <s v="Allocation Change to Deobligate 100% approved by GFO 7-14-23 Funding not needed"/>
  </r>
  <r>
    <n v="409"/>
    <s v="23SUPST01a"/>
    <s v="DCFS -ARPA Oversight -  BA 3145 (8 FTE - PCN 526-533); and Children's Behavioral Health Authority - BA 3146 (8 FTE - PCN 155, 156, 158, 159, 161, 162, 521 &amp;525) SFY 23 - Will request an extension and  to use savings to extend oversight staff through various end dated through 12/31/26; and the 8 program positions to end on 06/30/25  L01 eliminated all 16 positions as of 06/30/24."/>
    <s v="3145 &amp; 3146"/>
    <d v="2022-08-18T00:00:00"/>
    <d v="2025-06-30T00:00:00"/>
    <n v="1047"/>
    <n v="0.59885386819484243"/>
    <n v="2041322"/>
    <s v="23FRF31458"/>
    <s v="Sixteen positions,  associated equipment, and operating expenses.   8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s v="The division is in the process of  revising  work programs for SFY 25 (25FRF31452 &amp; 25FRF31461 for both BA 3145 and BA 3146 to fund program position through 6/30/25 instead of 12/31/24 based on changes in the final ruling from the US Treasury.  The Division is projecting  $170,000 of the unspent SFY 2023 balance will be deobligated."/>
    <x v="1"/>
    <n v="184825.9"/>
    <m/>
    <n v="184825.9"/>
    <n v="184825.9"/>
    <m/>
    <n v="184825.9"/>
    <n v="9.0542256439699362E-2"/>
    <n v="-170000"/>
    <n v="1871322"/>
    <n v="1686496.1"/>
    <s v="One Time Funding"/>
    <s v="N/A"/>
    <s v="N/A"/>
    <s v="No"/>
    <x v="0"/>
    <x v="1"/>
    <m/>
  </r>
  <r>
    <n v="409"/>
    <s v="23SUPST01b"/>
    <s v="DCFS -ARPA Oversight -  BA 3145 (8 FTE - PCN 526-533); and Children's Behavioral Health Authority - BA 3146 (8 FTE - PCN 155, 156, 158, 159, 161, 162, 521 &amp;525) SFY 24.  Will request an extension and  to use savings to extend oversight staff through various end dated through 12/31/26; and the 8 program positions to end on 6/30/24.  L01 eliminated all 16 positions as of 06/30/24."/>
    <s v="3145 &amp; 3146"/>
    <d v="2022-08-18T00:00:00"/>
    <d v="2024-06-30T00:00:00"/>
    <n v="682"/>
    <n v="0.91935483870967738"/>
    <n v="2433016"/>
    <s v="L01 SFY 24"/>
    <s v="Sixteen positions,  associated equipment, and operating expenses.   Eight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m/>
    <x v="1"/>
    <n v="292736.73"/>
    <n v="235080"/>
    <n v="527816.73"/>
    <n v="292736.73"/>
    <n v="387713.68"/>
    <n v="680450.40999999992"/>
    <n v="0.27967362730043693"/>
    <m/>
    <n v="2433016"/>
    <n v="1905199.27"/>
    <s v="One Time Funding"/>
    <s v="N/A"/>
    <s v="N/A"/>
    <s v="No"/>
    <x v="0"/>
    <x v="1"/>
    <m/>
  </r>
  <r>
    <n v="409"/>
    <s v="23UNBSS01"/>
    <s v=" Unified Billing Support Software"/>
    <n v="3145"/>
    <d v="2022-08-18T00:00:00"/>
    <d v="2024-12-31T00:00:00"/>
    <n v="866"/>
    <n v="0.72401847575057732"/>
    <n v="400000"/>
    <s v="23FRF31459"/>
    <s v="Contract for a software platform that allows for clinical documentation, tracking, and billing of mental health services in Nevada Schools."/>
    <s v="Funding will be used as seed dollars to implement a statewide system that the districts would be able to opt in to bill for services outside of the IEP."/>
    <s v="Integrate across systems to establish core student identity, access management, and bidirectional information exchange. Leverage and further develop the Statewide Behavioral Health Referral Use Case"/>
    <s v="Funding has been sub-awarded to Clark County School District. Project is up and running and invoices are pending. "/>
    <x v="1"/>
    <n v="400000"/>
    <n v="0"/>
    <n v="400000"/>
    <n v="0"/>
    <m/>
    <n v="0"/>
    <n v="0"/>
    <m/>
    <n v="400000"/>
    <n v="0"/>
    <s v="One Time Funding"/>
    <s v="N/A"/>
    <s v="N/A"/>
    <s v="No"/>
    <x v="2"/>
    <x v="0"/>
    <s v="ok"/>
  </r>
  <r>
    <n v="409"/>
    <s v="23UNITY01"/>
    <s v="Unified Nevada Information  Technology  for Youth (UNITY) Replacement"/>
    <n v="3143"/>
    <d v="2022-10-20T00:00:00"/>
    <d v="2025-06-30T00:00:00"/>
    <n v="984"/>
    <n v="0.57317073170731703"/>
    <n v="18370000"/>
    <s v="23FRF31432"/>
    <s v="To contract the replacement of the Unified Nevada Information Technology for Youth (UNITY) system."/>
    <s v="Funds to replace the UNITY system which is Nevada's federally required electronic child welfare case management tool and holds the official case records for all children and families served by child welfare agencies_x000a_in Nevada."/>
    <s v="Funds to replace the UNITY system which is Nevada's federally required electronic child welfare case management tool and holds the official case records for all children and families served by child welfare agencies_x000a_in Nevada."/>
    <s v="Contract for the Needs Assessment is pending April BOE. There are still two pending UNITY contracts (Project and Organizational Management and Implementation)  that are still pending. "/>
    <x v="1"/>
    <n v="39393.990000000005"/>
    <n v="0"/>
    <n v="39393.990000000005"/>
    <n v="39393.990000000005"/>
    <n v="29002.5"/>
    <n v="68396.490000000005"/>
    <n v="3.7232710941752863E-3"/>
    <m/>
    <n v="18370000"/>
    <n v="18330606.010000002"/>
    <s v="One Time Funding"/>
    <s v="N/A"/>
    <s v="N/A"/>
    <s v="No"/>
    <x v="0"/>
    <x v="0"/>
    <s v="ok"/>
  </r>
  <r>
    <n v="409"/>
    <s v="23WINIC01"/>
    <s v="DCFS - Wraparound Authority/intensive Care Coordination - FY 23 Allocation - $7,314,984 plus SFY 24 L01 - $7,335,048.  Will request an extension thru 12/31/26 for Magellan Healthcare Contract"/>
    <n v="3146"/>
    <d v="2022-08-18T00:00:00"/>
    <d v="2024-12-31T00:00:00"/>
    <n v="866"/>
    <n v="0.72401847575057732"/>
    <n v="14650032"/>
    <s v="23FR31454 plus L01 SFY 24"/>
    <s v="Provide intensive care coordination for a subset of youth who would benefit from the highest level of intensive care coordination that is beyond the scope of services the WIN model is designed to provide. "/>
    <s v="Youth that have been relinquished by their parents due to the intensity of their needs, those at extremely high risk of relinquishment, and those living in emergency shelters or temporary foster and alternative living arrangements."/>
    <s v="Youth that have been relinquished by their parents due to the intensity of their needs, those at extremely high risk of relinquishment, and those living in emergency shelters or temporary foster and alternative living arrangements."/>
    <s v="Contract with Magellan has been fully implemented. Services went live on 02/01/2024. Magellan and DCFS staff are actively working on outreach and referrals. "/>
    <x v="1"/>
    <n v="14415574.530000001"/>
    <n v="0"/>
    <n v="14415574.530000001"/>
    <n v="15574.73"/>
    <n v="1633760.84"/>
    <n v="1649335.57"/>
    <n v="0.11258238685075911"/>
    <m/>
    <n v="14650032"/>
    <n v="234457.46999999881"/>
    <s v="One Time Funding"/>
    <n v="0"/>
    <s v="N/A"/>
    <s v="No"/>
    <x v="0"/>
    <x v="4"/>
    <s v="ok"/>
  </r>
  <r>
    <n v="409"/>
    <s v="24CHINA02"/>
    <s v="China Springs Youth Camp - System of Care Services"/>
    <n v="3147"/>
    <d v="2023-07-01T00:00:00"/>
    <d v="2025-06-30T00:00:00"/>
    <n v="730"/>
    <n v="0.42465753424657532"/>
    <n v="797698"/>
    <s v="L01 - SFY 24"/>
    <s v=" Restoration - restore 5 separate positions."/>
    <s v="Services to youth 12-18 and their families in the sixteen counties serviced by the Camp (all Counties except Clark) with substance use and mental health issues to reduce recidivism into the juvenile justice system. "/>
    <s v="Services to youth 12-18 and their families in the sixteen counties serviced by the Camp (all Counties except Clark) with substance use and mental health issues to reduce recidivism into the juvenile justice system. "/>
    <s v="Funding for positions that have already been hired through the restoration of positions. Subaward has been finalized with County of Douglas on 1/19/24. Reimbursement requests are being submitted . "/>
    <x v="1"/>
    <n v="797698"/>
    <n v="0"/>
    <n v="797698"/>
    <n v="0"/>
    <n v="188015.61"/>
    <n v="188015.61"/>
    <n v="0.23569773272591882"/>
    <m/>
    <n v="797698"/>
    <n v="0"/>
    <s v="One Time Funding"/>
    <s v="N/A"/>
    <s v="N/A"/>
    <s v="No"/>
    <x v="1"/>
    <x v="4"/>
    <s v="ok"/>
  </r>
  <r>
    <n v="409"/>
    <s v="24VOCVP01"/>
    <s v="Victims of Crime Program"/>
    <n v="4895"/>
    <d v="2023-07-01T00:00:00"/>
    <d v="2025-06-30T00:00:00"/>
    <n v="730"/>
    <n v="0.42465753424657532"/>
    <n v="575346"/>
    <s v="L01 SFY 24"/>
    <s v="Sub-award to Victims of Crime Service Providers."/>
    <s v="VOCA grant funding has decreased significantly over the last three years. Continue to provide support to victims of crime in Nevada."/>
    <s v="Continue to provide support to victims of crime in Nevada. "/>
    <s v="Funding will be used for Victim of Crime claims and paid in SFY24 QTR3. Funding will be fully expended by 12/31/24."/>
    <x v="1"/>
    <n v="0"/>
    <n v="0"/>
    <n v="0"/>
    <n v="0"/>
    <n v="0"/>
    <n v="0"/>
    <n v="0"/>
    <m/>
    <n v="575346"/>
    <n v="575346"/>
    <s v="One Time Funding"/>
    <n v="0"/>
    <s v="N/A"/>
    <s v="No"/>
    <x v="0"/>
    <x v="3"/>
    <s v="will not de-obligate balance - issuing subawards are in process"/>
  </r>
  <r>
    <n v="406"/>
    <s v="23IBCLC02"/>
    <s v="International Board Certified Lactation Consultants "/>
    <n v="3234"/>
    <d v="2023-06-15T00:00:00"/>
    <d v="2026-12-31T00:00:00"/>
    <n v="1295"/>
    <n v="0.25173745173745171"/>
    <n v="666000"/>
    <s v="24FRF32342"/>
    <s v="Funding to train lactation consultants"/>
    <s v="RFA released December 29, 2023, to subaward $666,000 for Lactation Consultants. Funding determinations will be made by February 27, 2024, with subawards to be issued thereafter for a project period of March 1, 2024 – November 30, 2026.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The following organizations were awarded focusing on increasing IBCLCs: Birth Collaborative Las Vegas - $22,902 and UNLV - $643,098. The subaward for Birth Collaborative is currently being finalized and should be executed by the end of April. UNLV is currently navigating options to overcome barriers in being able to allocate funds towards personnel expenses. A meeting on April 5th will take place to discuss a solution so subgrants can be finalized and executed. "/>
    <x v="4"/>
    <n v="0"/>
    <m/>
    <n v="0"/>
    <n v="0"/>
    <m/>
    <n v="0"/>
    <n v="0"/>
    <m/>
    <n v="666000"/>
    <n v="666000"/>
    <s v="Complete"/>
    <s v="N/A"/>
    <s v="N/A"/>
    <s v="No"/>
    <x v="0"/>
    <x v="1"/>
    <m/>
  </r>
  <r>
    <n v="409"/>
    <s v="Approved by Amy Stephenson, Director GFO - at a meeting on January 19, 2024 , to use funding deobligated by DCFS - Waiting for NOA - Listed as a reduction to deobligations under &quot;Potential Deobligation Amount&quot; column - total project cost projected at $200,000"/>
    <s v="Northern Nevada Child and Adolescent Services (NNCAS) Building 8A Security Door_x000a_and Glazing Installation Project"/>
    <n v="3281"/>
    <d v="2024-01-29T00:00:00"/>
    <d v="2025-06-30T00:00:00"/>
    <n v="518"/>
    <n v="0.1891891891891892"/>
    <n v="0"/>
    <s v="N/A - Cancelled"/>
    <s v="Modifications to building 8A- DCFS Psychiatric Residential Treatment Facility (PRTF), needed to ensure the safety of staff and youth"/>
    <s v="Modifications to building 8A- DCFS Psychiatric Residential Treatment Facility (PRTF), needed to ensure the safety of staff and youth"/>
    <s v="Modifications to building 8A- DCFS Psychiatric Residential Treatment Facility (PRTF), needed to ensure the safety of staff and youth"/>
    <s v="Project pulled -will not be funded as State Public Works could not ensure a contract would be in place by 12/31/24"/>
    <x v="4"/>
    <n v="0"/>
    <n v="0"/>
    <n v="0"/>
    <n v="0"/>
    <n v="0"/>
    <n v="0"/>
    <n v="0"/>
    <m/>
    <n v="0"/>
    <n v="0"/>
    <s v="One Time Funding"/>
    <s v="N/A"/>
    <s v="N/A"/>
    <s v="Yes"/>
    <x v="3"/>
    <x v="0"/>
    <s v="ok"/>
  </r>
  <r>
    <n v="409"/>
    <s v="24CAMR01"/>
    <s v="Camera Security Replacement Projects - Summit View Youth Center and Northern Nevada Youth Center"/>
    <n v="1383"/>
    <d v="2024-01-29T00:00:00"/>
    <d v="2025-06-30T00:00:00"/>
    <n v="518"/>
    <n v="0.1891891891891892"/>
    <n v="873360"/>
    <s v="24FRF13831"/>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our of NV Youth Training Center took place on 4/12/24.  One vendor attended and will submit a quote by the end of April 2024.  The division anticipates a contract for the camera system at NYTC will go to the June BOE meeting."/>
    <x v="4"/>
    <n v="0"/>
    <n v="0"/>
    <n v="0"/>
    <n v="0"/>
    <n v="0"/>
    <n v="0"/>
    <n v="0"/>
    <m/>
    <n v="873360"/>
    <n v="873360"/>
    <s v="One Time Funding"/>
    <s v="N/A"/>
    <s v="N/A"/>
    <s v="Yes"/>
    <x v="0"/>
    <x v="0"/>
    <s v="ok"/>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n v="400"/>
    <s v="23NVTRI01"/>
    <s v="DHHS DO - Nevada Transplant Institute"/>
    <n v="3195"/>
    <d v="2022-10-20T00:00:00"/>
    <d v="2026-06-30T00:00:00"/>
    <n v="1349"/>
    <n v="0.41808747220163084"/>
    <n v="15000000"/>
    <s v="23FR319503"/>
    <s v="This request will allow the division to subgrant funds to the Nevada Donor Network to support the Nevada Transplant Institute (NTI). This one-time funding will be used to support a cooperative approach to organ donation and transplantation to solve a great inequity and disparity in the Battle Born State. This request will fund the necessary infrastructure and campus ecosystem at the Nevada Donor Network in Las Vegas and in Reno to support the state-wide Nevada Transplant Institute (NTI). Funds will also be utilized to fund the cost of the initial 10 liver transplants prior to CMS certification, infrastructure enhancements at a Southern Nevada hospital to start a liver transplant center, and infrastructure enhancement to start a kidney transplant center at a Northern Nevada hospital."/>
    <s v="N/A"/>
    <s v="N/A"/>
    <s v="Organ Ox perfusion initiative funded by the grant has yielded 9 livers for transplantation since September that would not have been possible otherwise. Renown Regional Medical Center as part of NTI grant funding continues construction/remodel of the transplant floor. NDN is set to close on 1050 E Sahara Ave on April 4th. Next steps are to engage an architect to help design the Donor Care Unit which will be followed by renovations. The first transplant under the partnership facilitated by the grant is projected to occur in the third quarter of 2024 (pending physician licensing) of the NTI Director and partner."/>
    <s v="Completed 50% or More"/>
    <n v="15000000"/>
    <n v="0"/>
    <n v="15000000"/>
    <n v="3629037.24"/>
    <n v="4500317.26"/>
    <n v="8129354.5"/>
    <n v="0.54195696666666671"/>
    <m/>
    <n v="15000000"/>
    <n v="0"/>
    <x v="0"/>
    <s v="N/A"/>
    <s v="N/A"/>
    <s v="Yes"/>
    <s v="Statewide"/>
    <x v="0"/>
  </r>
  <r>
    <n v="400"/>
    <s v="23EIPRC01"/>
    <s v="DHHS DO - Early Intervention Personnel Center"/>
    <n v="3276"/>
    <d v="2022-10-20T00:00:00"/>
    <d v="2026-06-30T00:00:00"/>
    <n v="1349"/>
    <n v="0.41808747220163084"/>
    <n v="368100"/>
    <s v="23FR327601"/>
    <s v="This proposal requests ARPA funding for the Nevada Early Intervention System to develop a feasible solution as well as additional option to traditional academia in order to retain employees and assist them in meeting their professional requirements. An Early Intervention Personnel Center may facilitate a Developmental Specialist Core Series of professional development curriculum that will be no cost to El professional learners, and that will be comparably rigorous to current, traditional paths of 18 course credits to educator licensure, and that would meet federal requirements through IDEA Part C for highly qualified professionals, according to 34 CFR 303.119 Comprehensive System for Personnel Development."/>
    <s v="N/A"/>
    <s v="N/A"/>
    <s v="Cohort Updates - Cohort 1 Learners who began their PD coursework April 2023 graduated April 2, 2024. 19 Learners graduated and will be able to meet their professional requirements to maintain their position. Cohort 2 Learners began instruction August 2023 and will graduate August 2024. Cohort 3 Learners began instruction Mary 2024 and will graduate April 2025. PD Center Retention Initiative estimated impact for EI Families &amp; Savings to Professional DS Learners: Average caseload of 25 children x 65 Learners:  1,625 Children and EI Families with service continuity; Tuition range $8,359 - $14,408 per Learner + Licensure $545:  $8,904 - $14,953 savings per Learner x 65 DS Series Learners (Cohorts 1-3):  $578,760 - $971,945 combined savings to Learners. Annual subscription for ESBCO (academic research platform for the PD Center) was paid. Contract PD Center Director will continue with ARPA funds through June 2026, and thereafter funding for the position would be through annual formula grant funds. New digital textbooks for Curriculum in Early Intervention course were ordered because hard copies were sold out. PD Center received promotional items which were sent to Cohort 1 Learners, Instructors and will also be shared with stakeholders and the public at outreach events. Cohort 1 Learners also were sent the $25 gas cards toward their practicum requirements."/>
    <s v="Completed less than 50%"/>
    <n v="41986.75"/>
    <n v="55940.45"/>
    <n v="97927.2"/>
    <n v="25232.019999999997"/>
    <n v="39021.79"/>
    <n v="64253.81"/>
    <n v="0.17455531105677805"/>
    <m/>
    <n v="368100"/>
    <n v="270172.79999999999"/>
    <x v="0"/>
    <s v="N/A"/>
    <s v="N/A"/>
    <s v="No"/>
    <s v="Statewide"/>
    <x v="1"/>
  </r>
  <r>
    <n v="400"/>
    <s v="23ARYRX01"/>
    <s v="ARRAYRX"/>
    <n v="3195"/>
    <d v="2022-08-17T00:00:00"/>
    <d v="2024-12-31T00:00:00"/>
    <n v="867"/>
    <n v="1"/>
    <n v="250000"/>
    <s v="23FRF31951"/>
    <s v="Communications campaign for the launch of the Array prescription card program."/>
    <s v="N/A"/>
    <s v="N/A"/>
    <s v="Project complete. All funding was used for the development and publishing of an advertising campaign in English and Spanish to promote the ArrayRX prescription drug card."/>
    <s v="Completed"/>
    <n v="250000"/>
    <m/>
    <n v="250000"/>
    <n v="250000"/>
    <m/>
    <n v="250000"/>
    <n v="1"/>
    <m/>
    <n v="250000"/>
    <n v="0"/>
    <x v="0"/>
    <s v="N/A"/>
    <s v="N/A"/>
    <s v="No"/>
    <s v="Statewide"/>
    <x v="2"/>
  </r>
  <r>
    <n v="400"/>
    <s v="22PRVSM01"/>
    <s v="HUMAN SERVICES PROVIDER SUMMIT"/>
    <n v="3195"/>
    <d v="2022-04-19T00:00:00"/>
    <d v="2022-06-30T00:00:00"/>
    <n v="72"/>
    <n v="1"/>
    <n v="16074"/>
    <s v="22FRF31951"/>
    <s v="The event will help identify a short list of providers who are equipped to address our service gaps. It will also educate new providers on how to do business in the state and gain additional insight from the provider community on current barriers to expansion."/>
    <s v="N/A"/>
    <s v="N/A"/>
    <s v="Project complete. In collaboration with the Office of the Governor, DHHS hosted a Healthcare Provider Summit to restart conversations that were put on hold for the pandemic, discuss ideas and innovations, and collaborate to better support the health of all Nevadans."/>
    <s v="Completed"/>
    <n v="16073.49"/>
    <m/>
    <n v="16073.49"/>
    <n v="16073.49"/>
    <m/>
    <n v="16073.49"/>
    <n v="0.9999682717431877"/>
    <n v="-0.51"/>
    <n v="16073.49"/>
    <n v="0"/>
    <x v="0"/>
    <s v="N/A"/>
    <s v="N/A"/>
    <s v="No"/>
    <s v="Statewide"/>
    <x v="0"/>
  </r>
  <r>
    <n v="400"/>
    <s v="23DOCMP01"/>
    <s v="DHHS Director's Office Computers"/>
    <n v="3150"/>
    <d v="2022-10-20T00:00:00"/>
    <d v="2023-06-30T00:00:00"/>
    <n v="253"/>
    <n v="1"/>
    <n v="13449"/>
    <s v="23FR315001"/>
    <s v="Purchase of 6 laptops to enable staff to telework when needed, due to public health emergencies."/>
    <s v="N/A"/>
    <s v="N/A"/>
    <s v="Equipment was purchased"/>
    <s v="Completed"/>
    <n v="13028.7"/>
    <m/>
    <n v="13028.7"/>
    <n v="13028.7"/>
    <m/>
    <n v="13028.7"/>
    <n v="0.96874860584430078"/>
    <n v="-420.3"/>
    <n v="13028.7"/>
    <n v="0"/>
    <x v="0"/>
    <s v="N/A"/>
    <s v="N/A"/>
    <s v="No"/>
    <s v="Statewide"/>
    <x v="0"/>
  </r>
  <r>
    <n v="400"/>
    <s v="23DOCMP02"/>
    <s v="DHHS Director's Office Admin Svc and GMU"/>
    <n v="3195"/>
    <d v="2022-10-20T00:00:00"/>
    <d v="2023-06-30T00:00:00"/>
    <n v="253"/>
    <n v="1"/>
    <n v="6724"/>
    <s v="23FR319502"/>
    <s v="Purchase 3 laptops for telework"/>
    <s v="N/A"/>
    <s v="N/A"/>
    <s v="Equipment was purchased"/>
    <s v="Completed"/>
    <n v="6195"/>
    <m/>
    <n v="6195"/>
    <n v="6195"/>
    <m/>
    <n v="6195"/>
    <n v="0.92132659131469363"/>
    <n v="-529"/>
    <n v="6195"/>
    <n v="0"/>
    <x v="0"/>
    <s v="N/A"/>
    <s v="N/A"/>
    <s v="No"/>
    <s v="Statewide"/>
    <x v="0"/>
  </r>
  <r>
    <n v="402"/>
    <s v="22CHCMH01"/>
    <s v="CRG - Churchill Community Hospital Inc. "/>
    <s v="3266/78"/>
    <d v="2022-06-22T00:00:00"/>
    <d v="2024-06-30T00:00:00"/>
    <n v="739"/>
    <n v="0.92557510148849798"/>
    <n v="10936"/>
    <s v="22FRF32662"/>
    <s v="Churchill Community Hospital, Inc.'s Patients In Need project makes direct grants available to Banner Churchill Community Hospital patients in need of assistance that is not otherwise available in Churchill County. The goal is meeting the immediate needs of financially and socially vulnerable patients at discharge, as identified by a licensed social worker at the hospital. The project focus is on improving access to healthcare through direct financial support for transportation."/>
    <s v="Transportation costs are provided to financially and socially vulnerable patients after discharge to ensure they are able to get to follow-up doctor appointments."/>
    <s v="Funding if provided only to low or moderate income households or individuals."/>
    <s v="Subrecipient continues to provide services but anticipates they will not spend down the entire subaward. ADSD will complete a de-obligation of unspent funds once a final RFR has been submitted in July."/>
    <s v="Completed 50% or More"/>
    <n v="10936"/>
    <n v="0"/>
    <n v="10936"/>
    <n v="893.18"/>
    <n v="330.26"/>
    <n v="1223.44"/>
    <n v="0.1118727139722019"/>
    <m/>
    <n v="10936"/>
    <n v="0"/>
    <x v="0"/>
    <n v="12"/>
    <s v="No"/>
    <s v="No"/>
    <s v="Rural"/>
    <x v="3"/>
  </r>
  <r>
    <n v="402"/>
    <s v="23GTGAC01"/>
    <s v="Ackerman Center"/>
    <n v="3279"/>
    <d v="2022-08-18T00:00:00"/>
    <d v="2024-08-17T00:00:00"/>
    <n v="730"/>
    <n v="0.85890410958904106"/>
    <n v="8527243"/>
    <s v="23FRF32794"/>
    <s v="Funding to hire diagnostic and therapeutic providers to diagnose children with neurodevelopmental disorders. Funds will be sub awarded to the GGAF Ackerman Center, which is the only multidisciplinary center in Southern Nevada that specializes in diagnosing children with neurodevelopmental disorders as early as 12 to 14 months of age. The Ackerman Center will hire 100 clinicians to meet the demand in the state. Anticipate wait time to reduce from 9-18 months to 1-3 months with over 2,000 children being diagnosed annually."/>
    <s v="With the addition of more diagnosing providers, it also allows for the more senior professionals to provide community training and resources to families and other community providers, creating more awareness and knowledgeable professionals within the developmental and intellectual disability space. Reaching sustainability within the Ackerman Center, allows the foundational side of GGAF to invest more of their contributions, grants and philanthropic efforts towards supporting family support services, social and vocational programming as well as financial assistance by way of family grants for families who cannot afford these essential services.  "/>
    <s v="Expanding clinical staff will result in a significant increase in the number of youths in Southern Nevada being diagnosed and receiving necessary therapies, reducing long wait lists and families having to leave the state to receive care. Reducing wait times from 9 to 18 months to 1 to 3 months.  "/>
    <s v="Project is moving forward as expected and funds are expected to be fully utilized."/>
    <s v="Completed less than 50%"/>
    <n v="3503593.43"/>
    <n v="317505.83"/>
    <n v="3821099.2600000002"/>
    <n v="2243323.77"/>
    <n v="317505.83"/>
    <n v="2560829.6"/>
    <n v="0.30031155439102653"/>
    <m/>
    <n v="8527243"/>
    <n v="4706143.74"/>
    <x v="0"/>
    <n v="784"/>
    <s v="No"/>
    <s v="No"/>
    <s v="Clark"/>
    <x v="4"/>
  </r>
  <r>
    <n v="402"/>
    <s v="23HCAPD01"/>
    <s v="Home/Chore Assistance for people with Disabilities"/>
    <s v="3266/78"/>
    <d v="2022-10-20T00:00:00"/>
    <d v="2024-12-31T00:00:00"/>
    <n v="803"/>
    <n v="0.7023661270236613"/>
    <n v="1559280"/>
    <s v="23FRF32665"/>
    <s v="Homemaker and chore assistance services to older adults and people with disabilities. This project will help to address existing waitlists as well as implement new service delivery models to expand capacity for this service. This program offers critical services to people to remain healthy and safe in their homes. It is also one of the lowest return on investment services to support people in their homes."/>
    <s v="As a result of the pandemic, costs are increasing for these services as well as providers are finding it difficult to recruit personnel. This project will help subrecipients implement innovative service delivery models.  "/>
    <s v="Alleviate growing waitlist for services. "/>
    <s v="Subawards are being distributed; contract for self-directed portion expected to be approved in May BOE.  "/>
    <s v="Completed less than 50%"/>
    <n v="96605.62"/>
    <n v="469792"/>
    <n v="566397.62"/>
    <n v="172.51"/>
    <n v="14777.71"/>
    <n v="14950.22"/>
    <n v="9.587899543378995E-3"/>
    <n v="-59280"/>
    <n v="1500000"/>
    <n v="933602.38"/>
    <x v="0"/>
    <n v="0"/>
    <s v="No"/>
    <s v="No"/>
    <s v="Statewide"/>
    <x v="0"/>
  </r>
  <r>
    <n v="402"/>
    <s v="23SVNEX01"/>
    <s v="Service Navigation Expansion"/>
    <s v="3266/78"/>
    <d v="2022-10-20T00:00:00"/>
    <d v="2025-06-30T00:00:00"/>
    <n v="984"/>
    <n v="0.57317073170731703"/>
    <n v="1646881"/>
    <s v="23FRF32666"/>
    <s v="Create an entry level pipeline for the health care workforce and address access to care for Nevada's most vulnerable population. The ARPA funding will be used to create a focused training on long-term service navigation and offer certification  as entry level navigators for long term services and supports. These positions are critical to enhance the states No Wrong Door efforts, educating individuals and families on programs and services, coordinating services across various programs, expand access to various services, including Medicare Counseling and Office for Consumer Health Assistance Services. This funding will support the development of curriculum, grant funded direct service providers, and administrative costs with a project start date of January 2023 and anticipated to be an ongoing service sustainable through Medicaid claiming, grant funds, and state general funds to the extent available."/>
    <s v="This project will help individuals navigate the long term services and supports system and will increase the skills and knowledge of Resource &amp; Service Navigator professionals.  "/>
    <s v="Increase capacity to provide assistance to inquiries and ensure all populations are served through a trained, professional workforce.  "/>
    <s v="De-obligated $500,000 from project; also potentially looking to extend project to 12/31/26 pending final outcome of NWD Planning grant.  Existing efforts to align outreach activities and secure a vendor for training are on hold pending NWD implementation Strategic Plan.  CIA Recommendations Implementation project moving forward.  "/>
    <s v="Completed less than 50%"/>
    <n v="520000"/>
    <n v="0"/>
    <n v="520000"/>
    <n v="0"/>
    <n v="10000"/>
    <n v="10000"/>
    <n v="6.0720841396555061E-3"/>
    <n v="-500000"/>
    <n v="1146881"/>
    <n v="626881"/>
    <x v="0"/>
    <n v="0"/>
    <s v="No"/>
    <s v="No"/>
    <s v="Statewide"/>
    <x v="1"/>
  </r>
  <r>
    <n v="402"/>
    <s v="22CCSCR01"/>
    <s v="Carson City Senior Center"/>
    <n v="3266"/>
    <d v="2022-04-01T00:00:00"/>
    <d v="2023-03-31T00:00:00"/>
    <n v="364"/>
    <n v="1"/>
    <n v="25727.13"/>
    <s v="22FRF32661"/>
    <s v="Sub-award to Carson City Senior Center under Community Recovery Grant."/>
    <s v="Contract meal service to continue congregate and home delivered meals for clients eligible under the Older Americans Act, while Carson City Senior Center kitchen was temporarily closed."/>
    <s v="Addressed food insecurity for vulnerable populations. "/>
    <s v="Complete. Remaining funds de-obligated. "/>
    <s v="Completed"/>
    <n v="8328.8700000000008"/>
    <n v="0"/>
    <n v="8328.8700000000008"/>
    <n v="8328.8700000000008"/>
    <n v="0"/>
    <n v="8328.8700000000008"/>
    <n v="0.32373879247315968"/>
    <m/>
    <n v="25727.13"/>
    <n v="17398.260000000002"/>
    <x v="0"/>
    <n v="438"/>
    <s v="No"/>
    <s v="No"/>
    <s v="Rural"/>
    <x v="3"/>
  </r>
  <r>
    <n v="402"/>
    <s v="22OCHA01"/>
    <s v="Office for Consumer Health Assistance"/>
    <n v="3204"/>
    <d v="2022-07-01T00:00:00"/>
    <d v="2023-06-30T00:00:00"/>
    <n v="364"/>
    <n v="1"/>
    <n v="173353"/>
    <s v="22FRF32041"/>
    <s v="Funding a projected revenue shortfall related to a reduction in billable activities."/>
    <m/>
    <m/>
    <s v="Complete"/>
    <s v="Completed"/>
    <n v="173353"/>
    <n v="0"/>
    <n v="173353"/>
    <n v="173353"/>
    <n v="0"/>
    <n v="173353"/>
    <n v="1"/>
    <m/>
    <n v="173353"/>
    <n v="0"/>
    <x v="0"/>
    <s v="N/A"/>
    <s v="N/A"/>
    <s v="No"/>
    <s v="Statewide"/>
    <x v="3"/>
  </r>
  <r>
    <n v="402"/>
    <s v="22HHRHD01"/>
    <s v="Helping Hands Rural Home Delivered Meals"/>
    <n v="3266"/>
    <d v="2022-04-01T00:00:00"/>
    <d v="2023-03-31T00:00:00"/>
    <n v="364"/>
    <n v="1"/>
    <n v="626889.56999999995"/>
    <s v="22FRF32661"/>
    <s v="Sub-award to Helping Hands Rural Home Delivered Meals under the Community Recovery Grant."/>
    <s v="Increased number of households that received food or food assistance "/>
    <s v="Served vulnerable and rural populations"/>
    <s v="Complete"/>
    <s v="Completed"/>
    <n v="626889.56999999995"/>
    <n v="0"/>
    <n v="626889.56999999995"/>
    <n v="626889.56999999995"/>
    <n v="0"/>
    <n v="626889.56999999995"/>
    <n v="1"/>
    <m/>
    <n v="626889.56999999995"/>
    <n v="0"/>
    <x v="0"/>
    <n v="463"/>
    <s v="No"/>
    <s v="No"/>
    <s v="Rural"/>
    <x v="3"/>
  </r>
  <r>
    <n v="402"/>
    <s v="23CMSMI01"/>
    <s v="Data System Modernization and Integration"/>
    <n v="3151"/>
    <d v="2022-10-20T00:00:00"/>
    <d v="2026-12-31T00:00:00"/>
    <n v="1533"/>
    <n v="0.3679060665362035"/>
    <n v="7500000"/>
    <s v="23FRF31513"/>
    <s v="To contract a vendor to design, develop, and implement ADSD's data system modernization, and contract two IT augmentation positions through the funding period."/>
    <s v="This project will benefit several public assistance programs and ensure timely access to services by Nevada's most vulnerable populations.  "/>
    <s v="Increase response and communication for accessing services.  "/>
    <s v="Contract in place, working on requirements for Developmental services, Frail Elderly and Physically Disabled waiver programs.  System is being implemented in modules.  Additional system evaluations and contracts in process.  _x000a_"/>
    <s v="Completed less than 50%"/>
    <n v="2422267.6"/>
    <m/>
    <n v="2422267.6"/>
    <n v="179410"/>
    <n v="78354.25"/>
    <n v="257764.25"/>
    <n v="3.4368566666666669E-2"/>
    <m/>
    <n v="7500000"/>
    <n v="5077732.4000000004"/>
    <x v="0"/>
    <s v="N/A"/>
    <s v="No"/>
    <s v="No"/>
    <s v="Statewide"/>
    <x v="0"/>
  </r>
  <r>
    <n v="402"/>
    <s v="23CONSV01"/>
    <s v="Agency Operation Improvements"/>
    <n v="3151"/>
    <d v="2022-10-20T00:00:00"/>
    <d v="2024-06-30T00:00:00"/>
    <n v="619"/>
    <n v="0.91114701130856224"/>
    <n v="1040000"/>
    <s v="23FRF31512"/>
    <s v="Two contracts to aid the division in: 1. Improve processes and systems. 2. Implementing complex federal regulations."/>
    <s v="This project will increase efficiencies, as well as ensure compliance with federal regulations.  "/>
    <s v="Increase efficiencies within the agency to ensure timely response to consumer requests for assistance.  "/>
    <s v="Federal regulation project is moving forward and expect final completion of all reports by end of June. Vendor is presenting at ADSD conference. Business process project completed. _x000a_"/>
    <s v="Completed 50% or More"/>
    <n v="0"/>
    <n v="0"/>
    <n v="0"/>
    <n v="796237.5"/>
    <n v="0"/>
    <n v="796237.5"/>
    <n v="0.76561298076923079"/>
    <m/>
    <n v="1040000"/>
    <n v="1040000"/>
    <x v="0"/>
    <s v="N/A"/>
    <s v="No"/>
    <s v="No"/>
    <s v="Statewide"/>
    <x v="0"/>
  </r>
  <r>
    <n v="402"/>
    <s v="23DRCFL01"/>
    <s v="Desert Regional Center, Intermediate Care Facility Flooring"/>
    <n v="3279"/>
    <d v="2022-08-18T00:00:00"/>
    <d v="2024-06-30T00:00:00"/>
    <n v="682"/>
    <n v="0.91935483870967738"/>
    <n v="87690"/>
    <s v="23FRF32791"/>
    <s v="Purchase and installation of new high quality and high traffic flooring."/>
    <s v="Purchase and installation of new high quality and high traffic flooring will assist in the cleaning and maintenance of flooring in the Intermediate Care Facility (ICF) which sees high traffic and high abuse from traffic.  Current flooring is showing signs of wear and tear and is difficult to maintain.  Installation of new flooring will also provide consistency across all homes at the ICF and streamline cleaning procedures."/>
    <s v="Purchase and installation of new high quality and high traffic flooring will streamline and improve cleaning procedures, which will promote cleanliness and positive health outcomes."/>
    <s v="Project went out to bid for a new vendor.  Contract was awarded to Cloud Carpets and work is expected to commence in the coming weeks."/>
    <s v="Completed less than 50%"/>
    <n v="22169.94"/>
    <n v="0"/>
    <n v="22169.94"/>
    <n v="22169.94"/>
    <n v="0"/>
    <n v="22169.94"/>
    <n v="0.25282175846732807"/>
    <m/>
    <n v="87690"/>
    <n v="65520.06"/>
    <x v="0"/>
    <n v="12"/>
    <s v="No"/>
    <s v="No"/>
    <s v="Clark"/>
    <x v="0"/>
  </r>
  <r>
    <n v="402"/>
    <s v="23FCWPL01"/>
    <s v="Personal Care Workforce Impact"/>
    <s v="3266/78"/>
    <d v="2022-10-20T00:00:00"/>
    <d v="2026-12-31T00:00:00"/>
    <n v="1533"/>
    <n v="0.3679060665362035"/>
    <n v="5000000"/>
    <s v="23FRF32669"/>
    <s v="To establish a Caregiving Training Institute utilizing a consensus curriculum to train professional caregivers."/>
    <s v="The COVID-19 pandemic has exacerbated the workforce shortages in the personal care workforce.  This project aims to build a consensus based training curriculum, while also supporting workforce development through outreach and incentives for recruitment and retention.  "/>
    <s v="This project is critical to Olmstead compliance to help people with disabilities stay out of institutional settings.  The availability of personal care professionals is critical to providing home and community based services.  "/>
    <s v="Have identified a vendor to assist with project management and implementation.  Working to finalize Service Agreement under statewide contract.  Anticipated BOE July 2024.  De-obligated $2,000,000.  "/>
    <s v="Completed less than 50%"/>
    <n v="69974.100000000006"/>
    <n v="0"/>
    <n v="69974.100000000006"/>
    <n v="1321.25"/>
    <n v="1827.76"/>
    <n v="3149.01"/>
    <n v="6.2980200000000005E-4"/>
    <n v="-2000000"/>
    <n v="3000000"/>
    <n v="2930025.9"/>
    <x v="0"/>
    <s v="N/A"/>
    <s v="No"/>
    <s v="No"/>
    <s v="Statewide"/>
    <x v="1"/>
  </r>
  <r>
    <n v="402"/>
    <s v="23HBSMS01"/>
    <s v="Home-Delivered Meals for Older Adults"/>
    <s v="3266/78"/>
    <d v="2022-10-20T00:00:00"/>
    <d v="2024-12-31T00:00:00"/>
    <n v="803"/>
    <n v="0.7023661270236613"/>
    <n v="2909528"/>
    <s v="23FR32663"/>
    <s v="Sub-award to existing community partners to increase program capacity by providing home-delivered meals and necessary equipment"/>
    <s v="To build capacity and reduce waitlist of older adults to receive home delivered meals. "/>
    <s v="Supports independent living for older adults through nutritious meals."/>
    <s v="Subawards distributed. Projects moving forward as scheduled. "/>
    <s v="Completed less than 50%"/>
    <n v="0"/>
    <n v="2048593.44"/>
    <n v="2048593.44"/>
    <n v="0"/>
    <n v="107583.25"/>
    <n v="107583.25"/>
    <n v="3.6976186515476052E-2"/>
    <n v="-400000"/>
    <n v="2509528"/>
    <n v="460934.56000000006"/>
    <x v="0"/>
    <n v="520"/>
    <s v="No"/>
    <s v="No"/>
    <s v="Statewide"/>
    <x v="3"/>
  </r>
  <r>
    <n v="402"/>
    <s v="23TELEQ01"/>
    <s v="Telework Equipment"/>
    <n v="3151"/>
    <d v="2022-10-20T00:00:00"/>
    <d v="2023-06-30T00:00:00"/>
    <n v="253"/>
    <n v="1"/>
    <n v="240000"/>
    <s v="23FRF31511"/>
    <s v="To purchase IT equipment to support remote work to mitigate the risk of infection disease transmission to the most vulnerable populations."/>
    <s v="Increase efficiency and productivity for a hybrid work environment.  "/>
    <s v="Ensure team members are able to appropriately respond to public inquiries and continue vital services in a hybrid environment. "/>
    <s v="Complete"/>
    <s v="Completed"/>
    <n v="219898.38"/>
    <n v="0"/>
    <n v="219898.38"/>
    <n v="219898.38"/>
    <n v="0"/>
    <n v="219898.38"/>
    <n v="0.91624325000000006"/>
    <m/>
    <n v="240000"/>
    <n v="20101.619999999995"/>
    <x v="0"/>
    <s v="N/A"/>
    <s v="No"/>
    <s v="No"/>
    <s v="Statewide"/>
    <x v="0"/>
  </r>
  <r>
    <n v="402"/>
    <s v="23INHSV01"/>
    <s v="Assistive Technology for Independent Living (AT/IL) Program and Home Safety, Modification, Repair Services and Bed Bug Remediation"/>
    <s v="3266/78"/>
    <d v="2022-10-20T00:00:00"/>
    <d v="2024-12-31T00:00:00"/>
    <n v="803"/>
    <n v="0.7023661270236613"/>
    <n v="2090000"/>
    <s v="23FRF32661"/>
    <s v="To reduce the waitlists for the AT/IL, Home Safety Modification and Repair Services, and Bed Bug Remediation programs and provide one contracted technical assistant."/>
    <s v="Will support individual's ability to remain safe, and independent in their own homes. "/>
    <s v="Prioritize those currently on waitlists."/>
    <s v="Funding decisions completed.  Subawards being distributed.  "/>
    <s v="Completed less than 50%"/>
    <n v="0"/>
    <n v="2030720"/>
    <n v="2030720"/>
    <n v="0"/>
    <n v="0"/>
    <n v="0"/>
    <n v="0"/>
    <n v="-59280"/>
    <n v="2030720"/>
    <n v="0"/>
    <x v="0"/>
    <n v="0"/>
    <s v="No"/>
    <s v="No"/>
    <s v="Statewide"/>
    <x v="3"/>
  </r>
  <r>
    <n v="402"/>
    <s v="23TMCSY01"/>
    <s v="Desert Regional Center, Intermediate Care Facility Electric Time Clock Installation"/>
    <n v="3279"/>
    <d v="2022-08-18T00:00:00"/>
    <d v="2023-06-30T00:00:00"/>
    <n v="316"/>
    <n v="1"/>
    <n v="3816"/>
    <s v="23FRF32793"/>
    <s v="Purchase and installation of an electric time clock system."/>
    <s v="Change request was approved to de-obligate 100% of funds"/>
    <m/>
    <s v="Complete"/>
    <s v="Completed"/>
    <n v="0"/>
    <n v="0"/>
    <n v="0"/>
    <n v="0"/>
    <n v="0"/>
    <n v="0"/>
    <n v="0"/>
    <m/>
    <n v="3816"/>
    <n v="3816"/>
    <x v="0"/>
    <s v="N/A"/>
    <s v="N/A"/>
    <s v="No"/>
    <s v="Clark"/>
    <x v="0"/>
  </r>
  <r>
    <n v="402"/>
    <s v="23MCSVC01"/>
    <s v="Enhancing Health Literacy for Nevada's Underserved Populations"/>
    <s v="3266/78"/>
    <d v="2022-10-20T00:00:00"/>
    <d v="2024-12-31T00:00:00"/>
    <n v="803"/>
    <n v="0.7023661270236613"/>
    <n v="470000"/>
    <s v="23FRF32664"/>
    <s v="Contract a vendor to redesign/enhance ADSD's website and conduct a marketing and outreach campaign."/>
    <s v="ADSD mobilized the Nevada CAN network  to ensure older adults and people with disabilities were connected to critical services at the beginning of the pandemic.  This effort, along with Olmstead Planning feedback highlighted the importance of ADSD enhancing  their existing website and messaging to help the general population more easily recognize the services we have to offer and ensure people are connecting to services that are critical social determinants of health.  "/>
    <s v="ADSD is starting with a re-branding to simplify our messaging for Nevadans and is also investing in a re-designed website that uses modern interfacing and organizational structure to highlight programs and services;  this project will also result in revised program materials and an outreach campaign aimed at promoting ADSD throughout Nevada.  "/>
    <s v="Agency continues to work with vendor on rebranding activities. Project is moving forward as scheduled."/>
    <s v="Completed less than 50%"/>
    <n v="450000"/>
    <n v="3121"/>
    <n v="453121"/>
    <n v="115571"/>
    <n v="19468"/>
    <n v="135039"/>
    <n v="0.28731702127659575"/>
    <m/>
    <n v="470000"/>
    <n v="16879"/>
    <x v="1"/>
    <s v="N/A"/>
    <s v="No"/>
    <s v="No"/>
    <s v="Statewide"/>
    <x v="0"/>
  </r>
  <r>
    <n v="402"/>
    <s v="23NEISA01"/>
    <s v="Nevada Early Intervention Services"/>
    <n v="3208"/>
    <d v="2022-10-20T00:00:00"/>
    <d v="2024-12-31T00:00:00"/>
    <n v="803"/>
    <n v="0.7023661270236613"/>
    <n v="199200"/>
    <s v="23FRF32082"/>
    <s v="To contract a consultant to conduct an analysis of the Nevada's Early Intervention System model and provide recommendations on the best proactive service delivery model."/>
    <s v="A recent provider rate study helped Aging and Disability Services Division (ADSD) and NEIS recognize how provider rates and system costs are substantially influenced by the systems design. ADSD is interested in evaluating the current structure of the NEIS system to support potential changes to policies, practices, and contracts.  Considering the impact of system design on costs the contractor will describe how the design of Nevada’s system (such as the division of the program caseload between contractors and ADSD) affects program costs and provider sustainability."/>
    <s v="The experiences of the COVID-19 pandemic have shown how fragile the NEIS system is. The need for sustainability planning is critical to the system’s success. Ultimately, ensuring children and families are receiving timely and appropriate services to support the development of the children in the program. Equally important is to strengthen and sustain the system for the service providers who provide these critical services to children."/>
    <s v="Draft report has bee received by ADSD. ADSD and Part C have provided comments and feedback to vendor. Final report expected by end of April 2024."/>
    <s v="Completed 50% or More"/>
    <n v="0"/>
    <m/>
    <n v="0"/>
    <n v="88942.77"/>
    <n v="77106.25"/>
    <n v="166049.02000000002"/>
    <n v="0.83357941767068278"/>
    <m/>
    <n v="199200"/>
    <n v="199200"/>
    <x v="0"/>
    <s v="N/A"/>
    <s v="No"/>
    <s v="No"/>
    <s v="Statewide"/>
    <x v="0"/>
  </r>
  <r>
    <n v="402"/>
    <s v="23NVEIS01"/>
    <s v="NEIS Telemedicine Mobile Carts"/>
    <n v="3208"/>
    <d v="2022-08-17T00:00:00"/>
    <d v="2023-08-16T00:00:00"/>
    <n v="364"/>
    <n v="1"/>
    <n v="5201"/>
    <s v="23FRF32081"/>
    <s v="Telemedicine Mobile Carts will allow providers to evaluate children remotely through telehealth services."/>
    <s v="September expense report stated there would be no further expenses, please verify and fill in yellow"/>
    <s v="This will allow a group of experts to evaluate children when families are not able to be physically in the office. Having these units in all offices will support statewide access to Early Intervention Services. Providing additional access to telehealth services also reduces potential exposure of children already at high risk of COVID-19 and who otherwise are medically fragile."/>
    <s v="Complete"/>
    <s v="Completed"/>
    <n v="4276.04"/>
    <n v="0"/>
    <n v="4276.04"/>
    <n v="4276.04"/>
    <n v="0"/>
    <n v="4276.04"/>
    <n v="0.82215727744664491"/>
    <m/>
    <n v="5201"/>
    <n v="924.96"/>
    <x v="0"/>
    <m/>
    <s v="No"/>
    <s v="No"/>
    <s v="Statewide"/>
    <x v="0"/>
  </r>
  <r>
    <n v="402"/>
    <s v="23RESSV01"/>
    <s v="Mobile Respite Program"/>
    <s v="3266/78"/>
    <d v="2022-10-20T00:00:00"/>
    <d v="2024-12-31T00:00:00"/>
    <n v="803"/>
    <n v="0.7023661270236613"/>
    <n v="1788960"/>
    <s v="23FRF32668"/>
    <s v="To create and fund a pilot mobile respite program and provide contract staffing for administration tasks."/>
    <s v="Mobile Respite is targeted to rural communities where there is historically few respite options.  Caregivers were disproportionately impacted as a result of COVID-19 quarantines.  Impacts physical and mental well-being."/>
    <s v="A competitive NOFO being published January 31  to support the initial investment for one or more  mobile respite programs.   Remaining funding will be used to support waitlist with existing subrecipients providing respite. "/>
    <s v="Project not implemented. Funding de-obligated and returned to GFO. "/>
    <s v="Not Implemented/Deobligated"/>
    <n v="0"/>
    <n v="0"/>
    <n v="0"/>
    <n v="0"/>
    <n v="0"/>
    <n v="0"/>
    <n v="0"/>
    <n v="-1788960"/>
    <n v="0"/>
    <n v="0"/>
    <x v="2"/>
    <s v="N/A"/>
    <s v="N/A"/>
    <s v="No"/>
    <s v="Rural"/>
    <x v="3"/>
  </r>
  <r>
    <n v="402"/>
    <s v="23RFPCN01"/>
    <s v="Specialized Intensive Services of Developmental Services"/>
    <n v="3279"/>
    <d v="2022-10-20T00:00:00"/>
    <d v="2024-12-31T00:00:00"/>
    <n v="803"/>
    <n v="0.7023661270236613"/>
    <n v="14520000"/>
    <s v="23FRF32795"/>
    <s v="To hire a consultant to assist in the development of a competitive RFP for Intensive Behavioral Support Homes, and Funding for payment of services provided by the selected contracted service provider(s)."/>
    <s v="Hiring a consultant to assist in the development of a competitive RFP for Intensive Behavioral Support Homes, and Funding for payment of services provided by the selected contracted service provider(s) will allow regional centers providing Developmental Services the ability to support the high dollar, intensive cases across the state."/>
    <s v="Providing services to the high dollar, intensive cases across the state will improve outcomes for those individuals and their families that are in need of this crucial service."/>
    <s v="Project is moving forward as expected and funds are expected to be fully utilized."/>
    <s v="Completed less than 50%"/>
    <n v="0"/>
    <n v="31471.01"/>
    <n v="31471.01"/>
    <n v="49431.119999999995"/>
    <n v="31471.01"/>
    <n v="80902.12999999999"/>
    <n v="5.5717720385674921E-3"/>
    <n v="0"/>
    <n v="14520000"/>
    <n v="14488528.99"/>
    <x v="0"/>
    <n v="0"/>
    <s v="No"/>
    <s v="No"/>
    <s v="Statewide"/>
    <x v="4"/>
  </r>
  <r>
    <n v="402"/>
    <s v="23RSBEX01"/>
    <s v="Community Based Care Capacity Building"/>
    <s v="3266/78"/>
    <d v="2022-10-20T00:00:00"/>
    <d v="2024-06-30T00:00:00"/>
    <n v="619"/>
    <n v="0.91114701130856224"/>
    <n v="4000000"/>
    <s v="23FR326610"/>
    <s v="Sub-grant to community partners for construction, equipment, licensure, or other modifications needed to increase the number of available facility beds."/>
    <s v="Will increase residential facility bed availability. "/>
    <s v="Safe, stable living spaces for most vulnerable populations."/>
    <s v="Extension requested to 12/31/24.  Subawards distributed.  "/>
    <s v="Completed less than 50%"/>
    <n v="0"/>
    <n v="3393998.49"/>
    <n v="3393998.49"/>
    <n v="0"/>
    <n v="0"/>
    <n v="0"/>
    <n v="0"/>
    <n v="0"/>
    <n v="4000000"/>
    <n v="606001.50999999978"/>
    <x v="0"/>
    <n v="0"/>
    <s v="No"/>
    <s v="No"/>
    <s v="Statewide"/>
    <x v="0"/>
  </r>
  <r>
    <n v="402"/>
    <s v="23SPINC01"/>
    <s v="Desert Regional Center, Intermediate Care Facility Speaker/Intercom Replacement"/>
    <n v="3279"/>
    <d v="2022-08-18T00:00:00"/>
    <d v="2023-06-30T00:00:00"/>
    <n v="316"/>
    <n v="1"/>
    <n v="10516"/>
    <s v="23FRF32792"/>
    <s v="Replace the speaker/intercom system."/>
    <s v="Replacement of the speaker/intercom system at the Intermediate Care Facility (ICF) will allow for increased ability to communicate across campus when additional assistance is needed to support residents of the ICF."/>
    <s v="Increased ability to communicate across campus when additional assistance is needed for an ICF resident will result in faster response time and quicker intervention when needed."/>
    <s v="Complete"/>
    <s v="Completed"/>
    <n v="0"/>
    <n v="0"/>
    <n v="0"/>
    <n v="10516"/>
    <n v="0"/>
    <n v="10516"/>
    <n v="1"/>
    <m/>
    <n v="10516"/>
    <n v="10516"/>
    <x v="0"/>
    <n v="41"/>
    <s v="No"/>
    <n v="0"/>
    <s v="Clark"/>
    <x v="0"/>
  </r>
  <r>
    <n v="402"/>
    <s v="23TELTR01"/>
    <s v="Geriatric and Telehealth Workforce Training"/>
    <s v="3266/78"/>
    <d v="2023-07-01T00:00:00"/>
    <d v="2024-12-31T00:00:00"/>
    <n v="549"/>
    <n v="0.56466302367941712"/>
    <n v="843813"/>
    <s v="23FRF32664"/>
    <s v="Sub-award to existing community partners to increase telehealth services by expanding training to providers."/>
    <s v="Increases the accessibility of primary care services for more patients, especially older adults, and persons with disabilities, as well as their family caregivers. Provides research data. "/>
    <s v="Service to priority populations to support accessibility of primary care services in all areas."/>
    <s v="Subaward was issued in October 2023. There has not been a request for reimbursement to-date. "/>
    <s v="Completed less than 50%"/>
    <n v="843334.51"/>
    <n v="0"/>
    <n v="843334.51"/>
    <n v="0"/>
    <n v="0"/>
    <n v="0"/>
    <n v="0"/>
    <n v="0"/>
    <n v="843813"/>
    <n v="478.48999999999069"/>
    <x v="0"/>
    <n v="0"/>
    <s v="No"/>
    <s v="No"/>
    <s v="Statewide"/>
    <x v="1"/>
  </r>
  <r>
    <n v="403"/>
    <s v="22EQRO01"/>
    <s v="Medicaid EQRO"/>
    <n v="3158"/>
    <d v="2022-04-12T00:00:00"/>
    <d v="2022-06-30T00:00:00"/>
    <n v="79"/>
    <n v="1"/>
    <n v="619026"/>
    <s v="22FRF31581"/>
    <s v="Project ended 06/30/2022. This request is to receive federal ARPA funds and establish a special use category to cover the additional costs associated with the contract for Health Services Advisory Group (HSAG). HSAG is the External Quality Review Organization (EQRO) for the Managed Care Organization (MCO) and Dental Wavier related activities with the Division. The Division is federally required to have a EQRO perform mandated activities related to MCO readiness reviews and the Independent Assessment required for the 1915(b) Dental Waiver. As a result of the recent re-procurement of MCOs for the Urban Washoe and Clark Medicaid populations, a fourth MCO was added. The addition of Molina Healthcare resulted in the need for an additional readiness review. Additionally, the agency requires an Independent Assessment for the 1915(b) Dental Waiver that was not included in the original budgeted amount for this contract. DHCFP is federally required to complete an Independent Assessment for our 1915(b) waiver for the dental benefits administrator, prior to submitting a waiver renewal application. Additionally, an additional activity for Encounter Data Validation was added for FY22. The Encounter Data Validation allows Medicaid to track the services received by members enrolled in managed care. "/>
    <s v="N/A"/>
    <s v="N/A"/>
    <s v="By allowing the additional funding to the EQRO contract, it allowed Nevada to remain in compliance with 42 CFR 438.358(b) and (c) and expand access to care/coverage.  The MCO Readiness Review for Molina Healthcare was completed, the Independent Assessment for 1915(b) waiver for dental benefits was completed allowing the waiver renewal application to be submitted on [DATE}, and Encounter Data Validation allowed for the evaluation of the completeness and accuracy of data related to services received by members enrolled in Managed Care. 42 CFR 438.66(e)(2)(ii) requires that the State provide information on and an assessment of encounter data reporting by each MCO and DBA. DHCFP does not have state  resources capable of completing this activity, so allowing the additional funding to the EQRO contract ensured Nevada's compliance with this federal requirement."/>
    <s v="Completed"/>
    <n v="606569"/>
    <n v="0"/>
    <n v="606569"/>
    <n v="606568.9"/>
    <m/>
    <n v="606568.9"/>
    <n v="0.97987628952580352"/>
    <n v="-12457"/>
    <n v="606569"/>
    <n v="0"/>
    <x v="0"/>
    <s v="N/A"/>
    <s v="N/A"/>
    <s v="No"/>
    <s v="Statewide"/>
    <x v="2"/>
  </r>
  <r>
    <n v="403"/>
    <s v="23SRASC01"/>
    <s v="DHCFP - Security Risk Assessment Contract"/>
    <n v="3158"/>
    <d v="2022-10-20T00:00:00"/>
    <d v="2023-06-30T00:00:00"/>
    <n v="253"/>
    <n v="1"/>
    <n v="160000"/>
    <s v="23FR31581"/>
    <s v="Project ended 06/30/2023. Biennial internal Security Risk Assessment per 2 CFR 200.500 (Audit Requirements). The Assessment will review the Security Controls, Policies and Procedures used to protect the significant amount of protected/sensitive Health Information utilized by the Division of Health Care Financing &amp; Policy._x000a_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s v="N/A"/>
    <s v="N/A"/>
    <s v="Project completed on 06/30/2023 and remaining balance of $16,050 will be de-obligated.  This request funds contractual obligations for a biennial internal security risk assessment pursuant to 2 CFR 200.500 (Audit Requirements).  The assessment reviews the Security Controls, Policies and Procedures used to protect the significant amount of protected/sensitive Health Information utilized by the Division.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s v="Completed"/>
    <n v="143950"/>
    <n v="0"/>
    <n v="143950"/>
    <n v="143950"/>
    <m/>
    <n v="143950"/>
    <n v="0.89968749999999997"/>
    <n v="-16050"/>
    <n v="143950"/>
    <n v="0"/>
    <x v="0"/>
    <s v="N/A"/>
    <s v="N/A"/>
    <s v="No"/>
    <s v="Statewide"/>
    <x v="0"/>
  </r>
  <r>
    <n v="403"/>
    <s v="23LARCS01"/>
    <s v="DHCFP - Long-Acting Reversible Contraceptives (LARCs)"/>
    <n v="3158"/>
    <d v="2022-10-20T00:00:00"/>
    <d v="2023-06-30T00:00:00"/>
    <n v="253"/>
    <n v="1"/>
    <n v="0"/>
    <s v="23FR315802"/>
    <s v="De-obligation submitted to GFO 6/14/23. Please see notes and recommend removing this funding. The original funding amount was $750,000._x000a_The Division of Health Care Financing and Policy is proposing the use of ARP funding to cover the cost of Long-Acting Reversible Contraceptives (LARCs), outside of the medical encounter rate for Federally Qualified Health Centers (FQHCs). The cost of the devices would be reimbursed separately from the FQHC medical encounter. Insertion and/or removal of the device would still be reimbursed under the respective FQHCs medical encounter rate. Carving out the cost of LARCs would allow the FQHCs to recoup the cost of the LARCs, maintain an on-hand supply, and offer same-day appointments for insertion; ultimately, providing greater accessibility and reducing the number of unwanted pregnancies."/>
    <s v="N/A"/>
    <s v="N/A"/>
    <m/>
    <s v="Completed"/>
    <n v="0"/>
    <m/>
    <n v="0"/>
    <n v="0"/>
    <m/>
    <n v="0"/>
    <e v="#DIV/0!"/>
    <m/>
    <n v="0"/>
    <n v="0"/>
    <x v="0"/>
    <s v="N/A"/>
    <s v="N/A"/>
    <s v="No"/>
    <s v="Statewide"/>
    <x v="2"/>
  </r>
  <r>
    <n v="403"/>
    <s v="23HCWSS01"/>
    <s v="DHCFP - Health Care Workforce Scholarships"/>
    <n v="3158"/>
    <d v="2022-10-20T00:00:00"/>
    <d v="2025-06-30T00:00:00"/>
    <n v="984"/>
    <n v="1"/>
    <n v="5700"/>
    <s v="23FR315810"/>
    <s v="This project was transferred to DPBH via WP C63699.  Recommend removing from DHCFP reporting. Original funding amount was $5,500,000. DPBH plans to submit a work program to the October 2023 IFC to establish authority (DHCFP will need to complete a companion work program at that time to deobligate authority). _x000a_The Community Health Worker (CHW) program provides an entry level position into the health care field. Scholarships would be offered as incentives to encourage more individuals to complete the training and certification programs. "/>
    <s v="N/A"/>
    <s v="N/A"/>
    <m/>
    <s v="Completed"/>
    <n v="5700"/>
    <m/>
    <n v="5700"/>
    <n v="5700"/>
    <m/>
    <n v="5700"/>
    <n v="1"/>
    <m/>
    <n v="5700"/>
    <n v="0"/>
    <x v="0"/>
    <s v="N/A"/>
    <s v="N/A"/>
    <s v="No"/>
    <s v="Statewide"/>
    <x v="1"/>
  </r>
  <r>
    <n v="403"/>
    <s v="23MCPAS01"/>
    <s v="DHCFP - Medicaid Program Activity Studies"/>
    <n v="3158"/>
    <d v="2022-10-20T00:00:00"/>
    <d v="2024-06-30T00:00:00"/>
    <n v="619"/>
    <n v="0.91114701130856224"/>
    <n v="1000000"/>
    <s v="23FR315811"/>
    <s v="This requests the addition of American Rescue Plan Act funds to support studies to guide future Medicaid program activities. Relates to 23F1327128._x000a_1 study will no longer occur (DRG study) and agency will de-obligate associated funding ($1,206,575). 1 study (ROI study) does not require the amount of funding allocated to complete deliverables and agency will de-obligate $250,000 related to this study.  Original funding amount was $2,206,575_x000a__x000a_Will request an extension to extend funds to 12/31/2024 for NICU Study."/>
    <s v="N/A"/>
    <s v="N/A"/>
    <s v="This study is to estimate the costs and savings for investing in higher pay for state employees enrolled in Medicaid as a targeted intervention to realize economic benefits that exceed costs and potentially result in overall state savings and tax revenue. NRS 422.27482 requires the Department of Health and Human Services to prepare an annual report which lists all employers in the State which have 50 or more employees and the number of full-time employees of such an employer who are enrolled in Medicaid. The SFY 2023 report and associated infographic were recently completed (as they were part of preliminary work for the overall study) and confirm that State of Nevada is still in the top 10 employees (ranked 6th in SFY2023) by number of employees and dependents on Medicaid.  The study is progressing according to the project plan with an estimated April 1st completion date to have preliminary results; ongoing data analysis is being conducted and a framework of the report has been created with sections being completed as the work progresses. For example, the team recently evaluated the State's portion of the cost for moving these workers from Medicaid into the Nevada Public Employees' Benefit Plan.  The team is now looking at various scenarios of targeted step increases, a general wage increases across board, and the associated financial implications to the State if implemented. These analyses will also identify the proportion of the Medicaid eligible population who would no longer be eligible for Medicaid if the wages were increased. The cost analysis component will be completed in the next few weeks. Initial findings will be shared with DHHS leadership by April 1st. The overall final report will be completed before the close of the contract period of June 30, 2024. DHCFP will share a copy of the final report once available.  "/>
    <s v="Completed less than 50%"/>
    <n v="981366.93"/>
    <n v="18633.07"/>
    <n v="1000000"/>
    <n v="18633.07"/>
    <n v="18889.2"/>
    <n v="37522.270000000004"/>
    <n v="3.7522270000000003E-2"/>
    <m/>
    <n v="1000000"/>
    <n v="0"/>
    <x v="0"/>
    <s v="N/A"/>
    <s v="N/A"/>
    <s v="No"/>
    <s v="Statewide"/>
    <x v="2"/>
  </r>
  <r>
    <n v="403"/>
    <s v="23EPCRA01"/>
    <s v="DHCFP - Expansion of Prenatal Care in Rural Areas"/>
    <n v="3158"/>
    <d v="2022-10-20T00:00:00"/>
    <d v="2025-06-30T00:00:00"/>
    <n v="984"/>
    <n v="1"/>
    <n v="0"/>
    <s v="23FR315812"/>
    <s v="De-obligation submitted to GFO 6/14/23.  Original amount was $3,901,293._x000a_This request will expand access to prenatal services by addressing barriers that limit Federal Qualified Health Center and Rural Health Clinic from offering prenatal services. Federal Qualified Health Center and Rural Health Clinic Prenatal Care Service Expansion Funding_x000a_Within Nevada there are currently 44 Federally Qualified Health Centers (FQHC), 11 of which are located in rural Nevada, and 17 Rural Health Clinics (RHC). These clinics are a vital community touchpoint for many vulnerable and underserved populations. Only one FQHC in the state, Nevada Health Centers, offers prenatal care at their Elko location. According to the Nevada Primary Care Association, there are a number of barriers that limit the FQHCs from offering prenatal services. This ARPA request seeks to address those issue with one-time funding.  "/>
    <s v="N/A"/>
    <s v="N/A"/>
    <m/>
    <s v="Completed"/>
    <n v="0"/>
    <m/>
    <n v="0"/>
    <n v="0"/>
    <m/>
    <n v="0"/>
    <e v="#DIV/0!"/>
    <m/>
    <n v="0"/>
    <n v="0"/>
    <x v="0"/>
    <s v="N/A"/>
    <s v="N/A"/>
    <s v="No"/>
    <s v="Rural"/>
    <x v="2"/>
  </r>
  <r>
    <n v="403"/>
    <s v="23SUSTF01"/>
    <s v="DCHFP - Support Staff"/>
    <n v="3158"/>
    <d v="2022-10-20T00:00:00"/>
    <d v="2025-06-30T00:00:00"/>
    <n v="984"/>
    <n v="0.57317073170731703"/>
    <n v="1554741"/>
    <s v="23FRF31583"/>
    <s v="Immediate need for fiscal and operational support due to existing and increased requirements of the Medicaid program, which has seen a 38% increase in caseload since start of the pandemic. Medicaid caseload have grown by 38% since the start of the pandemic, with 1 in 4 Nevadans being covered by the program.  Medicaid fiscal and support staff must maintain their current workload in addition to new pandemic-related activities and requirements.  This workload and level of effort is not sustainable and is leading to worker burn out and turnover.  Unless additional staff is added to the team, it will be unlikely the program will maintain all operations, opening the state up to audit findings and potentially jeopardizing federal funding."/>
    <s v="N/A"/>
    <s v="N/A"/>
    <m/>
    <s v="Completed less than 50%"/>
    <n v="880233.5"/>
    <m/>
    <n v="880233.5"/>
    <n v="142062.76"/>
    <n v="131478.78"/>
    <n v="273541.54000000004"/>
    <n v="0.17594026271899951"/>
    <m/>
    <n v="1554741"/>
    <n v="674507.5"/>
    <x v="3"/>
    <s v="N/A"/>
    <s v="N/A"/>
    <s v="No"/>
    <s v="Statewide"/>
    <x v="1"/>
  </r>
  <r>
    <n v="403"/>
    <s v="23CHPAC01"/>
    <s v="DHCFP - Contractor Hosp. Provider Assessment and Managed Care State Program"/>
    <n v="3158"/>
    <d v="2022-10-20T00:00:00"/>
    <d v="2026-06-30T00:00:00"/>
    <n v="1349"/>
    <n v="0.41808747220163084"/>
    <n v="3499995"/>
    <s v="23FRF31584"/>
    <s v=" This requests a one-time appropriation to obtain necessary national expertise and guidance in developing a state managed care directed payment program for certain hospitals and providers and review and provide recommendations for the initial program with UMC. This effort would support the necessary stakeholder engagement, outreach to federal partners, planning for internal operations and oversight of the new directed payments, and any related activities for establishing new provider fees associated with these payment arrangements to ensure appropriate compliance in accordance with applicable state and federal laws."/>
    <s v="N/A"/>
    <s v="N/A"/>
    <m/>
    <s v="Completed less than 50%"/>
    <n v="2724061.25"/>
    <n v="775933.75"/>
    <n v="3499995"/>
    <n v="775933.75"/>
    <n v="207021.25"/>
    <n v="982955"/>
    <n v="0.2808446869209813"/>
    <m/>
    <n v="3499995"/>
    <n v="0"/>
    <x v="0"/>
    <s v="N/A"/>
    <s v="N/A"/>
    <s v="No"/>
    <s v="Statewide"/>
    <x v="1"/>
  </r>
  <r>
    <n v="403"/>
    <s v="23DHPIS01"/>
    <s v="DHCFP - Dental Health Program in Schools"/>
    <n v="3158"/>
    <d v="2022-10-20T00:00:00"/>
    <d v="2026-06-30T00:00:00"/>
    <n v="1349"/>
    <n v="0.41808747220163084"/>
    <n v="2736000"/>
    <m/>
    <s v="Project extension request to 6/30/26 approved by GFO on 1/10/24._x000a_75,000 to 100,000 children would be served by providing funding to rebuild school-based dental sealant programs throughout the state."/>
    <s v="N/A"/>
    <s v="N/A"/>
    <m/>
    <s v="Completed less than 50%"/>
    <n v="1346387.71"/>
    <n v="75711.290000000037"/>
    <n v="1422099"/>
    <n v="163886.58000000002"/>
    <n v="381123.93"/>
    <n v="545010.51"/>
    <n v="0.19919974780701755"/>
    <m/>
    <n v="2736000"/>
    <n v="1313901"/>
    <x v="0"/>
    <s v="2,696 children"/>
    <s v="N/A"/>
    <s v="No"/>
    <s v="Statewide"/>
    <x v="2"/>
  </r>
  <r>
    <n v="403"/>
    <s v="23SYUIM01"/>
    <s v="DHCFP - System Update and Improvement"/>
    <n v="3158"/>
    <d v="2022-10-20T00:00:00"/>
    <d v="2024-06-30T00:00:00"/>
    <n v="619"/>
    <n v="0.91114701130856224"/>
    <n v="1383665"/>
    <s v="23FRF31586"/>
    <s v="DHCFP will request extension to 06/30/2025 to use remaining funds._x000a_This request funds a centralized credentialing and re-credentialing process that will allow providers to complete one enrollment for Fee for Service and all Managed Care Organization plans, and will facilitate administrative simplification, prevent inconsistencies between programs, and will likely increase the number and quality of providers willing to work with Medicaid recipients._x000a_Surveillance Utilization and Review (SUR) Data System  42 CFR 455.23 requires the state to suspend Medicaid payments to a provider after determining there is a credible allegation of fraud, unless the agency has good cause not to. 42 CFR 455.23(g)(3) requires states to submit an annual Medicaid Payment Suspension report to the Centers for Medicare and Medicaid Services (CMS). _x000a_ _x000a_Although DHCFP currently has the ability to comply with the mandate to implement payment suspensions and report on them annually, it does not have a meaningful way to track the required information in the SUR database. Therefore, SUR utilizes a combination of excel spreadsheets, the SUR database, and electronic case files to manually verify that cases are progressing timely, and that all requirements in the CFR are adhered to. A case management system would reduce the amount of manual input, and substantially reduce staff time required for frequent manual reconciliations.  "/>
    <s v="N/A"/>
    <s v="N/A"/>
    <s v="Centralized Credentialing vendor awarded. Surveillance and Utilization Review (SUR) Case Management and Data Analytics vendor awarded on 0"/>
    <s v="Completed less than 50%"/>
    <n v="1383665"/>
    <m/>
    <n v="1383665"/>
    <n v="0"/>
    <m/>
    <n v="0"/>
    <n v="0"/>
    <m/>
    <n v="1383665"/>
    <n v="0"/>
    <x v="0"/>
    <s v="N/A"/>
    <s v="N/A"/>
    <s v="No"/>
    <s v="Statewide"/>
    <x v="0"/>
  </r>
  <r>
    <n v="403"/>
    <s v="23IPTOC01"/>
    <s v="DHCFP - In-person Tribal outreach and consultation"/>
    <n v="3158"/>
    <d v="2022-10-20T00:00:00"/>
    <d v="2025-06-30T00:00:00"/>
    <n v="984"/>
    <n v="0.57317073170731703"/>
    <n v="46998"/>
    <s v="23FRF31589"/>
    <s v="All travel will be completed prior to 12/31/24 and all funding expended in support of this project. In support collaboration and communication with Nevada’s Tribes, the DHHS Tribal Liaisons (1 to 2 Tribal Liaisons per Division under DHHS) are requesting travel budgets to ensure their ability to attend listening sessions and outreach events to the 28 tribal nations in the state of Nevada."/>
    <s v="N/A"/>
    <s v="N/A"/>
    <m/>
    <s v="Completed less than 50%"/>
    <n v="0"/>
    <n v="23203.14"/>
    <n v="23203.14"/>
    <n v="13746.03"/>
    <n v="9457.11"/>
    <n v="23203.14"/>
    <n v="0.49370483850376612"/>
    <m/>
    <n v="46998"/>
    <n v="23794.86"/>
    <x v="0"/>
    <s v="N/A"/>
    <s v="N/A"/>
    <s v="No"/>
    <s v="Statewide"/>
    <x v="2"/>
  </r>
  <r>
    <n v="403"/>
    <s v="23CHWHS01"/>
    <s v="DHCFP - Children's Health and Wellness Health  Services Initiative"/>
    <n v="3158"/>
    <d v="2022-10-20T00:00:00"/>
    <d v="2023-06-30T00:00:00"/>
    <n v="253"/>
    <n v="1"/>
    <n v="0"/>
    <s v="23FR315803"/>
    <s v="De-obligation submitted to GFO 6/14/23. _x000a_Start Up Funding to Establish Children's Health &amp; Wellness Trust Fund_x000a_The Division is seeking technical assistance to establish the fund and assistance in implementing the HSI project. Technical assistance is needed to establish a governance structure for the fund, to develop funding sources, and to establish evaluation methods and processes for projects approved by the fund._x000a_Specialized medical-legal partnership services related to the child/youth’s behavioral health needs or involvement in the child welfare system;_x000a_Housing supports for youth transitioning to independent living or to prevent homelessness and eviction for children/youth and their families; _x000a_Non-emergency transportation to key appointments/community events that support youth and family stability and connection;  _x000a_ Emergency grants required to stabilize high-risk youth and/or their families who might otherwise face disruptions in core activities and mental health (e.g., cash payment to support essential expenses such as car repairs to allow continued participation in school or employment);_x000a_Supportive services for eligible LGBTQ+ youth and other vulnerable youth populations (e.g., peer support, connections to legal support, school-based group counseling);_x000a_Therapeutic respite services for families of origin, adoptive families or long-term foster families (accessible inside and out child-welfare system); _x000a_Homemaking services to support parents/caretakers in the daily management of their households;_x000a_Voluntary  home visiting services/family training (e.g., SAFE@HOME, Parent-Child Interaction Therapy, Parents as Teachers, Nurse-Family Partnership, Circle of Security)_x000a_To the extent not otherwise covered by Medicaid, mental health services including for parents and guardians, including child/guardian therapy and support (e.g., Child Parent Psychotherapy, Brief Strategic Family Therapy, Acceptance and Commitment Therapy, Trauma-Focused Cognitive Behavioral Therapy, Parent-Child Interaction Therapy"/>
    <s v="N/A"/>
    <s v="N/A"/>
    <m/>
    <s v="Completed"/>
    <n v="0"/>
    <m/>
    <n v="0"/>
    <n v="0"/>
    <m/>
    <n v="0"/>
    <e v="#DIV/0!"/>
    <m/>
    <n v="0"/>
    <n v="0"/>
    <x v="0"/>
    <s v="N/A"/>
    <s v="N/A"/>
    <s v="No"/>
    <s v="Statewide"/>
    <x v="3"/>
  </r>
  <r>
    <n v="403"/>
    <s v="23IBCLC01"/>
    <s v="DHCFP - International Board Certified Lactation Consultants"/>
    <n v="3158"/>
    <d v="2022-10-20T00:00:00"/>
    <d v="2024-12-31T00:00:00"/>
    <n v="803"/>
    <n v="1"/>
    <n v="0"/>
    <s v="23FR315801"/>
    <s v="This project has been transferred to DPBH effective June 2023. Original Amount: $666,000. DPBH plans to submit a work program to the October 2023 IFC to establish authority (DHCFP will need to complete a companion work program at that time to deobligate authority). _x000a_This request represents one-time funding to support incubation and spread of Baby-Friendly certified hospitals and birthing centers in Nevada to more equitably support the choice of birthing people to breastfeed using evidence-based practices, as well as incubation funding to increase the number of lactation consultants in the state through underwriting the cost of certification and associated charges._x000a_Total births 2020, 35,542 x 84% (16/19 hospitals and birthing center) = 29,855 infants_x000a_15 birthing hospitals and 1 Birthing Center_x000a_10 IBCLCs--.  International Board Certified Lactation Consultant (IBCLC) training and certification_x000a_Are identified in this request.   "/>
    <s v="N/A"/>
    <s v="N/A"/>
    <m/>
    <s v="Completed"/>
    <n v="0"/>
    <m/>
    <n v="0"/>
    <n v="0"/>
    <m/>
    <n v="0"/>
    <e v="#DIV/0!"/>
    <m/>
    <n v="0"/>
    <n v="0"/>
    <x v="0"/>
    <s v="N/A"/>
    <s v="N/A"/>
    <s v="No"/>
    <s v="Statewide"/>
    <x v="2"/>
  </r>
  <r>
    <n v="403"/>
    <s v="23RSMN01"/>
    <s v="DHCFP - Roseman University - School of Medicine"/>
    <n v="3158"/>
    <d v="2022-12-15T00:00:00"/>
    <d v="2026-06-30T00:00:00"/>
    <n v="1293"/>
    <n v="0.39288476411446249"/>
    <n v="10000000"/>
    <s v="23FR315816"/>
    <s v="This project is a one-time investment of American Rescue Plan Act (ARPA) funds by the state in the amount of $10,000,000 to allow Roseman University to launch its College of Medicine thus helping to meet the healthcare needs of Nevada citizens, particularly the most underserved."/>
    <s v="N/A"/>
    <s v="N/A"/>
    <m/>
    <s v="Completed less than 50%"/>
    <n v="7766325.3899999997"/>
    <n v="2233674.61"/>
    <n v="10000000"/>
    <n v="1670396.81"/>
    <n v="563277.80000000005"/>
    <n v="2233674.6100000003"/>
    <n v="0.22336746100000004"/>
    <m/>
    <n v="10000000"/>
    <n v="0"/>
    <x v="0"/>
    <s v="N/A"/>
    <s v="N/A"/>
    <s v="No"/>
    <s v="Clark"/>
    <x v="0"/>
  </r>
  <r>
    <n v="403"/>
    <s v="23LTCAL01"/>
    <s v="Long Term Care Funding for Assisted Living and Nursing Facility Workforce"/>
    <s v="3158/3243"/>
    <d v="2022-10-20T00:00:00"/>
    <d v="2024-12-31T00:00:00"/>
    <n v="803"/>
    <n v="0.7023661270236613"/>
    <n v="15150000"/>
    <m/>
    <s v="To fund supplemental payments to support Nevada's assisted living and nursing facility workforce and a contracted Management Analyst 3"/>
    <s v="N/A"/>
    <s v="N/A"/>
    <m/>
    <s v="Completed 50% or More"/>
    <n v="114178.24000000001"/>
    <n v="12212117.299999999"/>
    <n v="12326295.539999999"/>
    <n v="12211295.539999999"/>
    <m/>
    <n v="12211295.539999999"/>
    <n v="0.80602610825082499"/>
    <n v="-2823704.46"/>
    <n v="12326295.539999999"/>
    <n v="0"/>
    <x v="0"/>
    <s v="210 providers have received the additional funding. "/>
    <s v="N/A"/>
    <s v="No"/>
    <s v="Statewide"/>
    <x v="1"/>
  </r>
  <r>
    <n v="403"/>
    <s v="23RDPST01"/>
    <s v="Rare Disease Provide Study"/>
    <n v="3158"/>
    <d v="2022-12-16T00:00:00"/>
    <d v="2024-12-31T00:00:00"/>
    <n v="746"/>
    <n v="1"/>
    <n v="250000"/>
    <s v="23FR315815"/>
    <s v="Project ended early; de-obligating remaining funds. Review of providers of rare diseases and childhood cancer and clinical centers that render services for children with rare conditions"/>
    <s v="N/A"/>
    <s v="N/A"/>
    <m/>
    <s v="Completed"/>
    <n v="150000"/>
    <m/>
    <n v="150000"/>
    <n v="150000"/>
    <n v="0"/>
    <n v="150000"/>
    <n v="0.6"/>
    <n v="-100000"/>
    <n v="150000"/>
    <n v="0"/>
    <x v="0"/>
    <s v="N/A"/>
    <n v="250000"/>
    <s v="No"/>
    <s v="Statewide"/>
    <x v="2"/>
  </r>
  <r>
    <n v="406"/>
    <s v="22CSAA01"/>
    <s v="COVID-19 Call Center"/>
    <n v="3213"/>
    <d v="2022-02-09T00:00:00"/>
    <d v="2022-06-30T00:00:00"/>
    <n v="141"/>
    <n v="1"/>
    <n v="3884280"/>
    <s v="22FR321301"/>
    <s v="Continue to provide vaccine scheduling support through inbound and outbound calls through the CSAA call center. "/>
    <s v="The Call Center can be reached 7 days per week from 7 AM to 8 PM."/>
    <s v="The Call Center ensures that all residents can navigate services for COVID. "/>
    <s v="Project Completed"/>
    <s v="Completed"/>
    <n v="3884280"/>
    <m/>
    <n v="3884280"/>
    <n v="3884280"/>
    <m/>
    <n v="3884280"/>
    <n v="1"/>
    <m/>
    <n v="3884280"/>
    <n v="0"/>
    <x v="0"/>
    <s v="Between 1/2022-3/2022: 12,763 inbound vaccine calls, 1,053 testing/therapeutics calls, 971 inbound Spanish vaccine/testing calls, 1,178 inbound calls from homebound individuals, 3,295 chats answered, 65,267 outreach calls made, 1,216 NV WebIZ assists"/>
    <n v="3884280"/>
    <s v="No"/>
    <s v="Statewide"/>
    <x v="2"/>
  </r>
  <r>
    <n v="406"/>
    <s v="22NRSAP01"/>
    <s v="Nursing Assistance Program"/>
    <n v="3216"/>
    <d v="2022-02-09T00:00:00"/>
    <d v="2025-06-30T00:00:00"/>
    <n v="1237"/>
    <n v="0.66046887631366213"/>
    <n v="11349593"/>
    <s v="22FR321601"/>
    <s v="Facilitate and increase participation in the Nurse Apprenticeship Program (NAP)"/>
    <s v="Increase health care staffing in Critical Access Hospitals, Acute Care, and Skilled Nursing facilities by offering nursing students the opportunity to become employed to utilize skills they are certified to perform while still in nursing school."/>
    <s v="COVID-19 highlighted issues surrounding NV’s healthcare workforce shortage. Funding and promoting the NAP and assisting healthcare facilities with employing nursing students will increase sustainability of the nursing workforce throughout the state."/>
    <s v="The Nurse Apprentice Program (NAP), executed by Nevada Rural Hospital Partners (NRHP), continues to submit monthly requests for reimbursement for the payment of salaries, travel expenses, and retention bonuses to nurse apprentices across the state. The program has maintained compliance with all ARPA requirements for use of funds, and through January 2024, has expended $7,800,226.58 of its $11,349,593 total authority. Projections maintain that May 2024 will be the last month the program will have sufficient funds to cover expenses without an additional award, resulting in a nine-month-early sunset."/>
    <s v="Completed less than 50%"/>
    <n v="9390199"/>
    <n v="1620162.17"/>
    <n v="11010361.17"/>
    <n v="6261064.4100000001"/>
    <n v="1620162.17"/>
    <n v="7881226.5800000001"/>
    <n v="0.69440609720542401"/>
    <m/>
    <n v="11349593"/>
    <n v="339231.83000000007"/>
    <x v="0"/>
    <s v="N/A"/>
    <n v="20739792"/>
    <s v="No"/>
    <s v="Statewide"/>
    <x v="2"/>
  </r>
  <r>
    <n v="406"/>
    <s v="22MCOTC01"/>
    <s v="Monoclonal Antibody/Therapeutic Treatments"/>
    <n v="3218"/>
    <d v="2022-01-01T00:00:00"/>
    <d v="2023-06-30T00:00:00"/>
    <n v="545"/>
    <n v="1"/>
    <n v="19613528"/>
    <s v="22FR321801"/>
    <s v="Provide COVID therapeutics statewide, free of charge for those at risk of severe disease. This includes telehealth, monoclonal antibody treatments, and Evershed for pre-exposure. "/>
    <s v="Residents can call the 800# or visit NVHealthResponse to access the services. They will be pre-screened and if they qualify can seek services either at a fixed site or telehealth."/>
    <s v="These treatments have been shown to reduce the risk of severe disease and death by as much as 90%. "/>
    <s v="Project Completed"/>
    <s v="Completed"/>
    <n v="19613518"/>
    <m/>
    <n v="19613518"/>
    <n v="19613518"/>
    <m/>
    <n v="19613518"/>
    <n v="0.99999949014782041"/>
    <m/>
    <n v="19613528"/>
    <n v="10"/>
    <x v="0"/>
    <s v="N/A"/>
    <n v="19613528"/>
    <s v="No"/>
    <s v="Statewide"/>
    <x v="2"/>
  </r>
  <r>
    <n v="406"/>
    <s v="22CVTST01"/>
    <s v="COVID-19 Rapid Test Kits"/>
    <n v="3218"/>
    <d v="2022-01-01T00:00:00"/>
    <d v="2023-06-30T00:00:00"/>
    <n v="545"/>
    <n v="1"/>
    <n v="5000000"/>
    <s v="22FR321802"/>
    <s v="Purchase at-home rapid antigen testing kits to be distributed throughout Nevada by community partners."/>
    <s v="At-home kits are available at locations statewide. Residents can call the 800# or visit NVHealthResponse to identify the locations of the kits in their communities.  "/>
    <s v="Testing for COVID is a key part of the public health response to the pandemic. Ensuring that residents have free and easy to use testing allows them to screen and isolate if positive. "/>
    <s v="Project Completed"/>
    <s v="Completed"/>
    <n v="4999836"/>
    <m/>
    <n v="4999836"/>
    <n v="4999836"/>
    <m/>
    <n v="4999836"/>
    <n v="0.99996719999999994"/>
    <m/>
    <n v="5000000"/>
    <n v="164"/>
    <x v="0"/>
    <s v="588,000 tests"/>
    <n v="5000000"/>
    <s v="No"/>
    <s v="Statewide"/>
    <x v="2"/>
  </r>
  <r>
    <n v="406"/>
    <s v="22CVTST02"/>
    <s v="COVID-19 Test Kits/CSAA Call Center/ NICUSA Contract"/>
    <n v="3218"/>
    <d v="2022-01-01T00:00:00"/>
    <d v="2022-12-31T00:00:00"/>
    <n v="364"/>
    <n v="1"/>
    <n v="17559408"/>
    <s v="22FR321803"/>
    <s v="Purchase at-home rapid antigen testing kits to be distributed throughout Nevada by community partners. Extend the testing site at the LCB building through Spring. Develop testing and therapeutic service support through the CSAA call center. "/>
    <s v="At-home kits are available at locations statewide. Residents can call the 800# or visit NVHealthResponse to identify the locations of the kits in their communities. The LCB testing site has been offered to any residents, free of charge. This service will run through approximately May. The Call Center can be reached 7 days per week from 7 AM to 8 PM. "/>
    <s v="Testing for COVID is a key part of the public health response to the pandemic. Ensuring that residents have free and easy to use testing allows them to screen and isolate if positive. Having a call center helps keep the public informed."/>
    <s v="Project Ended"/>
    <s v="Completed"/>
    <n v="9262004.2699999996"/>
    <m/>
    <n v="9262004.2699999996"/>
    <n v="9262004.2699999996"/>
    <m/>
    <n v="9262004.2699999996"/>
    <n v="0.52746677279780729"/>
    <m/>
    <n v="17559408"/>
    <n v="8297403.7300000004"/>
    <x v="0"/>
    <s v="N/A"/>
    <n v="17559408"/>
    <s v="No"/>
    <s v="Statewide"/>
    <x v="2"/>
  </r>
  <r>
    <n v="406"/>
    <s v="22BBNTY01"/>
    <s v="CRG - Baby's Bounty Diaper Bank/Baby Bundles"/>
    <n v="3222"/>
    <d v="2022-04-01T00:00:00"/>
    <d v="2023-03-31T00:00:00"/>
    <n v="364"/>
    <n v="1"/>
    <n v="201802"/>
    <s v="22FR322201"/>
    <s v="To provide child safety and wellness items for families living at or under 130% Federal Poverty Level in Clark County.  Baby bundles of needed diapering resources, car seats, and safe sleep environments are provided."/>
    <s v="Low income families receive safety, wellness, and diapering resources.  Car seats and safe sleep environments will prevent infant mortality."/>
    <s v="Families impacted by the pandemic economically and who are low income will be able to receive  life-saving and health promoting interventions they would otherwise not be able to afford."/>
    <s v="This project was previously successfully completed and was fully expended."/>
    <s v="Completed"/>
    <n v="201802"/>
    <m/>
    <n v="201802"/>
    <n v="201802"/>
    <m/>
    <n v="201802"/>
    <n v="1"/>
    <m/>
    <n v="201802"/>
    <n v="0"/>
    <x v="0"/>
    <s v="Between 4/1/22 and 9/30/22, 13 diaper banks were held, each serving between 500-600 families and 397 Baby Bundles were distributed to families."/>
    <n v="201802"/>
    <s v="No"/>
    <s v="Clark"/>
    <x v="2"/>
  </r>
  <r>
    <n v="406"/>
    <s v="22LVMHC01"/>
    <s v="SNAMHS MASTER PLAN"/>
    <n v="3161"/>
    <d v="2022-02-10T00:00:00"/>
    <d v="2022-12-31T00:00:00"/>
    <n v="324"/>
    <n v="1"/>
    <n v="286977"/>
    <s v="22FRF31611"/>
    <s v="Southern Nevada Adult Mental Health Services (SNAMHS) Master Plan"/>
    <s v="Creation of a master plan for the SNAMHS  campus."/>
    <s v="N/A"/>
    <s v="Completed"/>
    <s v="Completed"/>
    <n v="0"/>
    <m/>
    <n v="0"/>
    <n v="207866.5"/>
    <m/>
    <n v="207866.5"/>
    <n v="0.72433156664122911"/>
    <m/>
    <n v="286977"/>
    <n v="286977"/>
    <x v="0"/>
    <s v="N/A"/>
    <s v="N/A"/>
    <m/>
    <s v="Clark"/>
    <x v="0"/>
  </r>
  <r>
    <n v="406"/>
    <s v="22FRHSP01"/>
    <s v="STEIN FORENSIC HOSP. - RENOVATIONS_x000a_SPWD Project#: 22-A001"/>
    <n v="3161"/>
    <d v="2022-04-08T00:00:00"/>
    <d v="2023-09-30T00:00:00"/>
    <n v="540"/>
    <n v="1"/>
    <n v="4972547"/>
    <s v="22FRF31612"/>
    <s v="Renovations to the hospital to include construction changes and equipment installation."/>
    <s v="This project updates and replaces the 2 elevators and anti-ligature upgrades in the Allied Therapy room and for the expansion of the existing control room in Stein Hospital"/>
    <s v="N/A"/>
    <s v="Remaining Balance of Project Deobligated "/>
    <s v="Completed"/>
    <n v="0"/>
    <m/>
    <n v="0"/>
    <n v="223691.49"/>
    <m/>
    <n v="223691.49"/>
    <n v="4.4985294256645533E-2"/>
    <n v="-4748855.51"/>
    <n v="223691.49000000022"/>
    <n v="223691.49000000022"/>
    <x v="0"/>
    <s v="N/A"/>
    <s v="N/A"/>
    <s v="Yes"/>
    <s v="Clark"/>
    <x v="0"/>
  </r>
  <r>
    <n v="406"/>
    <s v="22FSCPT01"/>
    <s v="CRG - Family Support Center"/>
    <n v="3170"/>
    <d v="2022-02-09T00:00:00"/>
    <d v="2023-06-30T00:00:00"/>
    <n v="506"/>
    <n v="1"/>
    <n v="153764"/>
    <s v="22FRF31701"/>
    <s v="To increase services and reduce wait times  for  mental health, substance use and abuse, trauma, and family strengthening services for individuals who have feelings of loneliness, anxiety, depression, or drug use due to the COVID-19 pandemic."/>
    <s v="The objective of this project is to increase access to mental health, substance use and abuse, trauma, and family strengthening services through the addition of certified staff. "/>
    <s v="Additional individuals and families will be able to get services sooner and reduce the wait times and wait lists for these services. "/>
    <s v="Project was never initiated. De-obligated back to GFO."/>
    <s v="Completed"/>
    <n v="153764"/>
    <m/>
    <n v="153764"/>
    <n v="0"/>
    <m/>
    <n v="0"/>
    <n v="0"/>
    <n v="-153764"/>
    <n v="153764"/>
    <n v="0"/>
    <x v="0"/>
    <s v="N/A"/>
    <n v="153764"/>
    <s v="No"/>
    <s v="Rural"/>
    <x v="4"/>
  </r>
  <r>
    <n v="406"/>
    <s v="22MXYUP01"/>
    <s v="CRG - Moxy Up"/>
    <n v="3170"/>
    <d v="2022-04-04T00:00:00"/>
    <d v="2023-12-31T00:00:00"/>
    <n v="636"/>
    <n v="1"/>
    <n v="169565"/>
    <s v="22FRF31702"/>
    <s v="&quot;Moxy Up&quot; a non-profit organization in Douglas County that is currently run by_x000a_volunteers, the ARPA COVID relief funding will provide funds for paid staff, which are now needed to ensure stability in_x000a_providing an increased need for education assistance and youth crisis services due to the COVID 19 pandemic, which_x000a_has changed the learning environment for youth by causing isolation during times of exposure"/>
    <s v="Ensure stability in providing an increased need for education assistance and youth crisis services due to the COVID 19 pandemic"/>
    <s v="Youth initiative to those who have no after school resources when dealing with urgent/crisis needs within their family, school setting or out in the community."/>
    <s v="Project has ended. De-obligated back to GFO."/>
    <s v="Completed"/>
    <n v="69402.8"/>
    <m/>
    <n v="69402.8"/>
    <n v="25980.3"/>
    <n v="43422.5"/>
    <n v="69402.8"/>
    <n v="0.40929908884498573"/>
    <n v="-100162.2"/>
    <n v="69402.8"/>
    <n v="0"/>
    <x v="0"/>
    <s v="N/A"/>
    <n v="169565"/>
    <s v="No"/>
    <s v="Rural"/>
    <x v="4"/>
  </r>
  <r>
    <n v="406"/>
    <s v="22BHCGM01"/>
    <s v="CONTRACT MANAGEMENT SYSTEM"/>
    <n v="3223"/>
    <d v="2022-05-05T00:00:00"/>
    <d v="2024-06-30T00:00:00"/>
    <n v="787"/>
    <n v="0.93011435832274458"/>
    <n v="477606"/>
    <s v="22FRF32231"/>
    <s v="To move to an electric contract management system that optimized the processes for all stakeholders."/>
    <s v="Implementation of a new electronic contracting management system will allow for efficient processing of all the new contracts needed for implementing the approved COVID initiatives."/>
    <s v="The electronic contract management system will optimize the processes for all stakeholders. It will allow the division to improve the contract process to increase overall effectiveness and efficiency."/>
    <s v="A project extension request was sent to the GFO for review and approval.  This request will extended the project into SFY25."/>
    <s v="Completed 50% or More"/>
    <n v="0"/>
    <n v="19320"/>
    <n v="19320"/>
    <n v="363510"/>
    <n v="19320"/>
    <n v="382830"/>
    <n v="0.80156028190600626"/>
    <m/>
    <n v="477606"/>
    <n v="458286"/>
    <x v="4"/>
    <s v="N/A"/>
    <s v="N/A"/>
    <s v="No"/>
    <s v="Statewide"/>
    <x v="0"/>
  </r>
  <r>
    <n v="406"/>
    <s v="22LCSFD01"/>
    <s v="LAKES CROSSING - FOOD SERVICE"/>
    <n v="3645"/>
    <d v="2022-06-21T00:00:00"/>
    <d v="2022-06-30T00:00:00"/>
    <n v="9"/>
    <n v="1"/>
    <n v="107270"/>
    <s v="22FRF36451"/>
    <s v="The Lakes Crossing Center Food Category"/>
    <s v="This project provided funding as it relates to food expenditures for the clients at Lakes Crossing Center"/>
    <s v="N/A"/>
    <s v="This project is complete. No new obligations executed since January 1, 2024."/>
    <s v="Completed"/>
    <n v="0"/>
    <m/>
    <n v="0"/>
    <n v="92974.5"/>
    <m/>
    <n v="92974.5"/>
    <n v="0.86673347627482056"/>
    <m/>
    <n v="107270"/>
    <n v="107270"/>
    <x v="0"/>
    <s v="N/A"/>
    <s v="N/A"/>
    <s v="No"/>
    <s v="Washoe"/>
    <x v="4"/>
  </r>
  <r>
    <n v="406"/>
    <s v="23CDPHP01"/>
    <s v="CHRONIC DISEASE AND HEALTH PROMOTION "/>
    <n v="3220"/>
    <d v="2022-10-20T00:00:00"/>
    <d v="2024-12-31T00:00:00"/>
    <n v="803"/>
    <n v="0.7023661270236613"/>
    <n v="500000"/>
    <s v="23FR322001"/>
    <s v="Local Health Authority (SFY 24: SNHD, NNPH; in SFY25 SNHD, NNPH, and training and media) Wellness Efforts- 5210"/>
    <s v="Objectives are to support wellness efforts statewide with selected local health authorities sharing 5-2-1-0 wellness content and some staffing support."/>
    <s v="Wellness efforts support health and decrease factors leading to chronic disease development and associated higher COVID-19 risk."/>
    <s v="This project is on track and the spend down is appropriate.  A term extension request was submitted to GFO through to 6/30/25 to accommodate the needs of the local health authorities.  Carson City Health and Human Services decided they will no longer be doing activities if the term extension is granted in SFY25.  Current funded partners include Southern Nevada Health District and Northern Nevada Health District.  Wellness and 5-2-1-0 activities continue in an effort to improve physical activity, nutrition, and educational outreach to promote wellness. Plans to build wellness trainings, materials, and media buys related to wellness and nutrition promotion will address the funds that were planned to go to CCHHS in SFY25 that no longer will do so."/>
    <s v="Completed less than 50%"/>
    <n v="289092.01"/>
    <n v="29784.3"/>
    <n v="318876.31"/>
    <n v="60853.93"/>
    <n v="29784.3"/>
    <n v="90638.23"/>
    <n v="0.18127646"/>
    <m/>
    <n v="500000"/>
    <n v="181123.69"/>
    <x v="0"/>
    <s v="N/A"/>
    <s v="N/A"/>
    <s v="No"/>
    <s v="Statewide"/>
    <x v="2"/>
  </r>
  <r>
    <n v="406"/>
    <s v="23NBSTR01"/>
    <s v="UNR NSPHL Newborn"/>
    <n v="3222"/>
    <d v="2022-10-20T00:00:00"/>
    <d v="2024-10-20T00:00:00"/>
    <n v="731"/>
    <n v="0.77154582763337898"/>
    <n v="3953689"/>
    <s v="23FR322202"/>
    <s v="Funds support the addition of five new disorders on the newborn screening blood spot panel, as well as associated equipment and supplies to add those disorders, and implementation of an HL7 connection to selected state birthing hospitals."/>
    <s v="The objective of the funding is to ensure infants are screened for five additional disorders to ensure timely detection and treatment to prevent mortality and severe morbidity."/>
    <s v="Newborn screening prevents needless infant deaths and can reduce severity of health outcomes through timely treatment of rare conditions that otherwise would go undiagnosed and untreated."/>
    <s v="This project has successfully launched one new disorder on the newborn screening blood spot panel, a second disorder is expected to be launched by June of 2024, and an additional three disorders over the term of the project are pending.  An amendment is being done to move Personnel costs budgeted from January 1, 2025, onward into other costs to support the scope of work deliverables.  Recent meetings with the Nevada State Public Health Laboratory led to an updated spend plan and a quarterly meeting and discussion of a possible site visit date will be scheduled soon."/>
    <s v="Completed less than 50%"/>
    <n v="205939.32"/>
    <n v="307038.94"/>
    <n v="512978.26"/>
    <n v="52625.07"/>
    <n v="307038.94"/>
    <n v="359664.01"/>
    <n v="9.0969221403099737E-2"/>
    <m/>
    <n v="3953689"/>
    <n v="3440710.74"/>
    <x v="5"/>
    <m/>
    <m/>
    <s v="No"/>
    <s v="Statewide"/>
    <x v="2"/>
  </r>
  <r>
    <n v="406"/>
    <s v="23ANTLG01"/>
    <s v="Anti Ligature Furniture"/>
    <n v="3161"/>
    <d v="2022-10-20T00:00:00"/>
    <d v="2023-06-30T00:00:00"/>
    <n v="253"/>
    <n v="1"/>
    <n v="475000"/>
    <s v="23FRF31612"/>
    <s v="Southern Nevada Adult Mental Health Services - Anti-Ligature Furnishings"/>
    <s v="To upgrade the furniture in the Stein Hospital and Rawson Neal Hospital to anti-ligature furniture."/>
    <s v="N/A"/>
    <s v="Completed"/>
    <s v="Completed"/>
    <n v="0"/>
    <m/>
    <n v="0"/>
    <n v="474930.25"/>
    <m/>
    <n v="474930.25"/>
    <n v="0.99985315789473683"/>
    <m/>
    <n v="475000"/>
    <n v="475000"/>
    <x v="0"/>
    <s v="N/A"/>
    <s v="N/A"/>
    <m/>
    <s v="Clark"/>
    <x v="4"/>
  </r>
  <r>
    <n v="406"/>
    <s v="24FRB3A01"/>
    <s v="Building 3A Forensic Renovation"/>
    <n v="3161"/>
    <d v="2023-12-13T00:00:00"/>
    <d v="2025-12-31T00:00:00"/>
    <n v="749"/>
    <n v="0.19359145527369825"/>
    <n v="22629571"/>
    <s v="23FRF31612/15"/>
    <s v="To complete the renovation of Building 3A to permit increased bed capacity by 21 beds"/>
    <s v="This project provides funding to update the existing building for forensic program use."/>
    <s v="N/A"/>
    <s v="Project is design phase and SPWD presented a revised budget, requesting an additional $3,610,959 for June IFC Meeting"/>
    <s v="Completed less than 50%"/>
    <n v="0"/>
    <n v="1513.72"/>
    <n v="1513.72"/>
    <n v="0"/>
    <n v="1513.72"/>
    <n v="1513.72"/>
    <n v="6.6891237133925337E-5"/>
    <m/>
    <n v="22629571"/>
    <n v="22628057.280000001"/>
    <x v="5"/>
    <n v="21"/>
    <s v="N/A"/>
    <s v="Yes"/>
    <s v="Clark"/>
    <x v="0"/>
  </r>
  <r>
    <n v="406"/>
    <s v="23FBCLV01"/>
    <s v="Forensic Bed Capacity LV"/>
    <n v="3161"/>
    <d v="2022-10-20T00:00:00"/>
    <d v="2026-12-31T00:00:00"/>
    <n v="1533"/>
    <n v="1"/>
    <n v="1793116"/>
    <s v="23FRF31615"/>
    <s v="Fund expansion of Forensic bed capacity by 45 beds at the City of Las Vegas' detention center, to include construction needs and staffing"/>
    <s v="The City of Las Vegas has two empty units at their detention center, the building  and area in a secured locked environment for  client population that are court order to DPBH custody of restoration to competency."/>
    <s v="N/A"/>
    <s v="Project terminated on September 2023."/>
    <s v="Completed"/>
    <n v="0"/>
    <m/>
    <n v="0"/>
    <n v="573352.13"/>
    <m/>
    <n v="573352.13"/>
    <n v="0.31975183423716036"/>
    <m/>
    <n v="1793116"/>
    <n v="1793116"/>
    <x v="0"/>
    <m/>
    <m/>
    <s v="Yes"/>
    <s v="Clark"/>
    <x v="4"/>
  </r>
  <r>
    <n v="406"/>
    <s v="23RCCLV01"/>
    <s v="RECUPERATIVE CARE CENTER EXPANSION"/>
    <n v="3161"/>
    <d v="2022-10-20T00:00:00"/>
    <d v="2025-06-30T00:00:00"/>
    <n v="984"/>
    <n v="0.57317073170731703"/>
    <n v="10000000"/>
    <s v="23FRF31616"/>
    <s v="A collaborative effort with City of Las Vegas to fund a Recuperative Care Center Expansion for homeless population to recover from medical injury or illness following a discharge from a Hospital."/>
    <s v="An 50 bed facility Expansion to provide medical respite within City of Las Vegas limits, assisting  with wound care, cardiac issues, oxygen, cancer, hospice services, pre and prost-surgical procedures, diabetes and more."/>
    <s v="The Recuperative Care Center launch in August 2020 filled a major gap in addressing the health care of people experiencing  homelessness exacerbated by the COVID-19 Pandemic."/>
    <s v="Budget Modification request submitted and approved by GFO by City of Las Vegas(CoLV) in March 2024.  New timeline submitted by CoLV."/>
    <s v="Not Started"/>
    <n v="10000000"/>
    <m/>
    <n v="10000000"/>
    <n v="0"/>
    <m/>
    <n v="0"/>
    <n v="0"/>
    <m/>
    <n v="10000000"/>
    <n v="0"/>
    <x v="0"/>
    <m/>
    <s v="N/A"/>
    <s v="Yes"/>
    <s v="Clark"/>
    <x v="0"/>
  </r>
  <r>
    <n v="406"/>
    <s v="23NVRES01"/>
    <s v="Nevada Resilience Project"/>
    <n v="3165"/>
    <d v="2022-07-01T00:00:00"/>
    <d v="2024-06-30T00:00:00"/>
    <n v="730"/>
    <n v="0.92465753424657537"/>
    <n v="1956000"/>
    <s v="23FRF31651"/>
    <s v="Expands the Nevada Resilience Project"/>
    <s v="Puts Resilience Ambassadors in additional partner agencies."/>
    <s v="State of NV intends to use $1,899,293 to execute a sub-award with a trusted provider to expand NV Resilience Project to full capacity. Sub-award ensures provider-based supervision, expansion of services, increasing behavioral health workforce, and ensuring resilience ambassadors become certified community health workers/peer support specialists, if applicable. Resilience ambassadors will continue to provide individual/group counseling, psycho-education support, resource navigation, suicide prevention, crisis assessment, and recovery supports based on the behavioral impacts of CV-19."/>
    <s v="Project has ended. De-obligated back to GFO."/>
    <s v="Not Started"/>
    <m/>
    <m/>
    <n v="0"/>
    <n v="0"/>
    <m/>
    <n v="0"/>
    <n v="0"/>
    <n v="-1956000"/>
    <n v="0"/>
    <n v="0"/>
    <x v="0"/>
    <s v="Resilience Ambassadors provided services to 1,480 individuals in the last quarter under the Health Disparity (CAT 13) grant, averaging 493.3 individuals per month. Additionally, another 2,074 individuals were served under Prevention (CAT 27) dollars, averaging 691.3 individuals per month."/>
    <s v="$1,956,000 was allocated for expansion of Nevada Resilience Project to continue providing evidence-based interventions, such as Psychological First Aid, Skills for Psychological Recovery, and sought to certify all staff as Community Health Workers and Peer Support, if qualified. All services are strictly focused on prevention and early intervention with regard to mental and behavioral health stress post-crisis/disaster."/>
    <s v="No"/>
    <s v="Statewide"/>
    <x v="4"/>
  </r>
  <r>
    <n v="406"/>
    <s v="23BH98801"/>
    <s v="988 Crisis Response System"/>
    <n v="3165"/>
    <d v="2022-07-01T00:00:00"/>
    <d v="2024-06-30T00:00:00"/>
    <n v="730"/>
    <n v="0.92465753424657537"/>
    <n v="3500000"/>
    <s v="23FRF31652"/>
    <s v="Establishing a Crisis Response System for Nevada"/>
    <s v="Fully funding both the 988 Crisis Call Center and Care Traffic Control Hub simultaneously, along with the other components of a CRS, will create a fully functional system that can deploy resources to Nevadans in crisis, mitigating serious consequences that result in negative, sometimes fatal outcomes. "/>
    <s v="Current use of this category has been for the budget line item 988 project manager. State of Nevada recently executed a second year extension for the project manager. Roughly left is 3.1 million that is allocated for the launch of the 988 request for proposal (RFP) which will be released late 2023, and paid Spring 2024."/>
    <s v="Portion of these funds are for PMO IT IV position that provide project management for the 988 RFP. RFP is out for live bid at this time. Remaining estimate of $3,200,000.00 is allocated to the awarded RFP vendor."/>
    <s v="Completed less than 50%"/>
    <n v="283367.52"/>
    <n v="58863.42"/>
    <n v="342230.94"/>
    <n v="242677.76000000001"/>
    <n v="58863.42"/>
    <n v="301541.18"/>
    <n v="8.6154622857142857E-2"/>
    <m/>
    <n v="3500000"/>
    <n v="3157769.06"/>
    <x v="0"/>
    <s v="Data per month:_x000a_2600 calls _x000a_480 chats_x000a_520 texts_x000a_State projects the above data for use of the 988 call center, which the funds will be used to launch._x000a_"/>
    <s v="3.1 million allocated for the release of RFP and launch of 988 will be Nationally certified suicide prevention lifeline, Vibrant accreditation standards met for crisis call center and SAMHSA National guidelines for behavioral health crisis care Best practices. "/>
    <s v="No"/>
    <s v="Statewide"/>
    <x v="4"/>
  </r>
  <r>
    <n v="406"/>
    <s v="23CSSBC01"/>
    <s v="Crisis Stabilization Centers"/>
    <n v="3165"/>
    <d v="2022-07-01T00:00:00"/>
    <d v="2024-06-30T00:00:00"/>
    <n v="730"/>
    <n v="0.92465753424657537"/>
    <n v="20000000"/>
    <s v="23FRF31653"/>
    <s v="Crisis Stabilization Centers: To provide funding for Infrastructure, tenant improvement, and operational costs to establish crisis stabilization centers for children, youth, and families."/>
    <s v="Execute contracts with hospitals to provide funding for infrastructure, tenant improvement, and operational costs o establish crisis stabilization centers for children, youth and families"/>
    <s v="State of Nevada has finalized a subaward for five million to establish and build 1 Crisis Stabilization center. State is preparing to post a Request for application for new builds and or renovations of current hospital or medical centers to stand up additional Crisis Stabilization centers. Subawards in place with Renown. Interlocal agreements anticipated with Clark County for an amount of $10M. $5M can be deobligated."/>
    <s v="Estimate $5,000,000 was de-obligated back to GFO. Renown has been awarded a portion of the funds. Clark County has been allocated the remaining funds estimate $11,000,000.00"/>
    <s v="Completed less than 50%"/>
    <n v="3179037"/>
    <n v="18866"/>
    <n v="3197903"/>
    <n v="26615.1"/>
    <n v="18866"/>
    <n v="45481.1"/>
    <n v="2.2740550000000001E-3"/>
    <n v="-4799969"/>
    <n v="15200031"/>
    <n v="12002128"/>
    <x v="0"/>
    <n v="69"/>
    <n v="0"/>
    <s v="Yes"/>
    <s v="Statewide"/>
    <x v="4"/>
  </r>
  <r>
    <n v="406"/>
    <s v="23EMGCS01"/>
    <s v="Emergency Funding for Crisis Care"/>
    <n v="3165"/>
    <d v="2022-07-01T00:00:00"/>
    <d v="2024-06-30T00:00:00"/>
    <n v="730"/>
    <n v="0.92465753424657537"/>
    <n v="10000000"/>
    <s v="23FRF31654"/>
    <s v="To provide emergency funding to address the surge in behavioral health needs as it relates to the pandemic for behavioral health crisis triage, residential, and inpatient services "/>
    <s v="Expansion services to include residential treatment services to ensure medically necessary treatment can be provided to those with acute needs"/>
    <s v="These funds are allocated to support and provide funding for un-insured and under insured Nevadans suffering from a mental health crisis. Currently $720,488.00 has been spent and State of Nevada is having negotiations for additional subawards to be created with our hospitals to utilize this funding. Will request extension for these funds."/>
    <s v="GFO ARPA extension requested. Project has awarded two hospitals funds for Crisis Care/ Crisis Billing. Third hospital will be awarded the remaining funds."/>
    <s v="Completed less than 50%"/>
    <n v="889970.62"/>
    <m/>
    <n v="889970.62"/>
    <n v="776818.28"/>
    <m/>
    <n v="776818.28"/>
    <n v="7.7681828000000008E-2"/>
    <m/>
    <n v="10000000"/>
    <n v="9110029.3800000008"/>
    <x v="0"/>
    <s v="N/A"/>
    <n v="0"/>
    <s v="No"/>
    <s v="Statewide"/>
    <x v="4"/>
  </r>
  <r>
    <n v="406"/>
    <s v="23MYAVT01"/>
    <s v="my AVATAR"/>
    <n v="3168"/>
    <d v="2022-10-20T00:00:00"/>
    <d v="2024-06-30T00:00:00"/>
    <n v="619"/>
    <n v="0.91114701130856224"/>
    <n v="862544"/>
    <s v="23FRF31681"/>
    <s v="Upgrade AVATAR to NX - my Avatar is an Netsmart ONC-certified electronic health record (eHR) solution specifically designed for behavioral healthcare and addiction treatment in community-based, residential, and inpatient programs. The Division's application is currently operating on an aging Netsmart platform which is soon to become obsolete. The aging version needs to be upgraded to the Netsmart NX version or needs to be replaced prior to 10/14/2025 due to dependencies on Internet Explorer 11. IE11 has a dependency on Windows 10 and the security patches and updates will no longer be available after that date.  The existing platform is also Java 32 bit dependent.  This dependency introduces high maintenance for Field and Technical Services and the my Avatar help desk as it results in tickets being generated due to Java dependencies and the wrong version of Java running on end user pcs. In addition, the vendor has moved on to enhancing and supporting upgraded versions of the existing application which introduces limitations on current functionality available for upgrades and enhancements as technology continues to change."/>
    <m/>
    <m/>
    <s v="NX upgrade is almost completed; EMAR portion to be completed by June. The project is to be completed June 30, 2024; no additional funding will be required.  WP is being processed to de-obligate funds."/>
    <s v="Completed 50% or More"/>
    <n v="0"/>
    <n v="76715.5"/>
    <n v="76715.5"/>
    <n v="554708"/>
    <n v="76715.5"/>
    <n v="631423.5"/>
    <n v="0.73204787234042556"/>
    <m/>
    <n v="862544"/>
    <n v="785828.5"/>
    <x v="0"/>
    <m/>
    <m/>
    <s v="No"/>
    <s v="Statewide"/>
    <x v="4"/>
  </r>
  <r>
    <n v="406"/>
    <s v="23MHINP01"/>
    <s v="Mental Health Integration"/>
    <n v="3170"/>
    <d v="2022-10-20T00:00:00"/>
    <d v="2024-12-31T00:00:00"/>
    <n v="803"/>
    <n v="0.7023661270236613"/>
    <n v="1956011"/>
    <s v="23FRF31703"/>
    <s v="Sub-Grants to support Assertive Community Treatment (ACT) and Forensic Assertive Community Treatment (FACT) programs statewide."/>
    <s v="Provides Assertive Community Treatment programs to communities in Washoe and Clark Counties to divert certain populations from the criminal justice system."/>
    <s v="COVID-19 exacerbated mental health concerns in the community. These funds work to address that concern."/>
    <s v="Project expected to spend fully by December 2024."/>
    <s v="Completed 50% or More"/>
    <n v="1790452"/>
    <n v="165559"/>
    <n v="1956011"/>
    <n v="175500"/>
    <n v="585295.37"/>
    <n v="760795.37"/>
    <n v="0.38895250077836985"/>
    <m/>
    <n v="1956011"/>
    <n v="0"/>
    <x v="0"/>
    <m/>
    <m/>
    <s v="No"/>
    <s v="Statewide"/>
    <x v="4"/>
  </r>
  <r>
    <n v="406"/>
    <s v="23NWSPE01"/>
    <s v="Newborn Screen Panel Expansion"/>
    <n v="3170"/>
    <d v="2022-10-20T00:00:00"/>
    <d v="2026-06-30T00:00:00"/>
    <n v="1349"/>
    <n v="1"/>
    <n v="1084810"/>
    <s v="23FRF31704"/>
    <s v="To purchase equipment to run opioid exposure panel as part of the newborn screening panel at the Nevada State Public Health Lab."/>
    <s v="Purchase new lab equipment to run opioid exposure panel."/>
    <s v="These funds are allocated to fund lab equipment to check for opioid exposure at birth."/>
    <s v="Project was never initiated. De-obligated back to GFO."/>
    <s v="Completed"/>
    <n v="964276"/>
    <m/>
    <n v="964276"/>
    <n v="0"/>
    <m/>
    <n v="0"/>
    <n v="0"/>
    <m/>
    <n v="1084810"/>
    <n v="120534"/>
    <x v="0"/>
    <m/>
    <m/>
    <s v="No"/>
    <s v="Statewide"/>
    <x v="4"/>
  </r>
  <r>
    <n v="406"/>
    <s v="23MNKPX01"/>
    <s v="MEN'S HEALTH INFORMATION CAMPAIGN / Monkeypox"/>
    <n v="3219"/>
    <d v="2022-10-20T00:00:00"/>
    <d v="2023-12-31T00:00:00"/>
    <n v="437"/>
    <n v="1"/>
    <n v="345000"/>
    <s v="23FRF32191"/>
    <s v="To fund Community Health Workers and an awareness campaign regarding the transmission of monkeypox and other health issues for gay and bisexual men. "/>
    <s v="N/A"/>
    <s v="N/A"/>
    <s v="This project has ended. The project was awarded $345,000 total, and of that $344,283.98 was expended. The funding period has now ended.  $716.02 was de-obligated through a work program. The KPS3 media campaign was hugely successful, generating a large amount of reach over a variety of social media platforms. Silver State Equality was also able to implement and support traditional and social media messaging developed by KPS3, and create materials for stigma reduction and educational purposes.  "/>
    <s v="Completed"/>
    <n v="344283.98"/>
    <m/>
    <n v="344283.98"/>
    <n v="306152.14"/>
    <n v="38131.839999999997"/>
    <n v="344283.98"/>
    <n v="0.99792457971014492"/>
    <n v="-716.02"/>
    <n v="344283.98"/>
    <n v="0"/>
    <x v="0"/>
    <m/>
    <m/>
    <s v="No"/>
    <s v="Statewide"/>
    <x v="2"/>
  </r>
  <r>
    <n v="406"/>
    <s v="23CFAEP01"/>
    <s v="EPIDEMIOLOGIST"/>
    <n v="3219"/>
    <d v="2022-10-20T00:00:00"/>
    <d v="2026-10-31T00:00:00"/>
    <n v="1472"/>
    <n v="0.38315217391304346"/>
    <n v="5000000"/>
    <s v="23FRF32192"/>
    <s v="To provide direct support to public departments and provide advance training to people entering the public health workforce."/>
    <s v="Support will be provided through increased staffing to the Office of State Epidemiology and the Office of Analytics through contracted staff to enhance public health infrastructure and response.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Epidemiologist, Disease Investigator, and Biostatistician projects under this grant are as follows: Component 1: Epidemiology and Biostatistics _x000a_•_x0009_University of Nevada, Reno School of Public Health- awarded $2M: Will be collaborating with UNLV to provide local health districts throughout the state with either a fellow or graduate student specializing in epi or stats. These students will earn paid experience and tuition support as they provide services to the community. Current employees will also have the opportunity to access a variety of training certificates to strengthen their skillsets and advance professionally._x000a_UNR is currently navigating options to overcome barriers in being able to allocate funds towards personnel expenses. A meeting on April 5th will take place to discuss a solution so subgrants can be finalized and executed. _x000a_$35,000 has been paid to KPS3 to develop a careers navigation website (nvhealthforce.org) that streamlines users to health-related job opportunities throughout the state. The site will educate users on all industries within health care, including, behavioral/mental health, primary care and public care. Additionally, the site is designed to educate and informs users on the different careers and pathways within each industry, connects users to community-based, educational and non-profit partners, many resources and insight of Nevada-specific workforce related data. _x000a_The balance of funds ($2,960,776) will support workforce for the Office of State Epidemiology and Office of Analytics, as well as support staff to provide management and oversight of these ARPA funds. A portion of the funds will be used to partner with the National Centers for Disease Control and Prevention to include higher-level fellowship positions (senior biostatisticians or economists), internships, entry level disease investigators, mid-level epidemiologists, a Health Program Manager 2, and a Health Resource Analyst 3. The subaward is currently being finalized and should be executed by the end of April. _x000a__x000a_Amendment #1 was approved on 2/29/2024 approving the realignment of the budget to anticipated program expenditures._x000a_"/>
    <s v="Completed less than 50%"/>
    <n v="0"/>
    <m/>
    <n v="0"/>
    <n v="64088.800000000003"/>
    <m/>
    <n v="64088.800000000003"/>
    <n v="1.2817760000000001E-2"/>
    <m/>
    <n v="5000000"/>
    <n v="5000000"/>
    <x v="0"/>
    <m/>
    <m/>
    <s v="No"/>
    <s v="Statewide"/>
    <x v="1"/>
  </r>
  <r>
    <n v="406"/>
    <s v="23GIDTR01"/>
    <s v="GENOMIC INFECTIOUS DISEASE TRACKING"/>
    <n v="3219"/>
    <d v="2022-10-20T00:00:00"/>
    <d v="2026-06-30T00:00:00"/>
    <n v="1349"/>
    <n v="0.41808747220163084"/>
    <n v="1500000"/>
    <s v="23FRF32193"/>
    <s v="Sub-grant with the Nevada State Public Health Laboratory to support genomic infection disease tracking, data analysis, and enhanced training to support the work of epidemiologists and investigators in the knowledge of genomic biology. "/>
    <s v="N/A"/>
    <s v="N/A"/>
    <s v="Funding has been sub-awarded to the Nevada State Public Health Lab (SG 26363) for a total of $1,495,835 with a project period of 10/16/2023-12/31/2025. A total of $3,666.22 has been spent as of February’s request for reimbursement, that is currently being processed. A spend plan was received by NSPHL that details how they will ensure funds are expended, and personnel funds will not extend past 12/31/24. Quarterly reports will be requested by DPBH from NSPHL that detail program progress and adherence to spending and subaward requirements. NSPHL and OSE are applying for Epidemiology and Laboratory Capacity (ELC) Grant funding through CDC and writing in the Genomic-Epi-Lab Specialist for Project D-Advanced Molecular Detection. If funded, this position and associated project deliverables will have sustainability through the end of ARPA Funding until the end of the ELC 5 year grant cycle, which is 7/31/2029"/>
    <s v="Completed less than 50%"/>
    <n v="1500000"/>
    <m/>
    <n v="1500000"/>
    <n v="0"/>
    <m/>
    <n v="0"/>
    <n v="0"/>
    <m/>
    <n v="1500000"/>
    <n v="0"/>
    <x v="6"/>
    <m/>
    <m/>
    <s v="No"/>
    <s v="Statewide"/>
    <x v="2"/>
  </r>
  <r>
    <n v="406"/>
    <s v="22BHSTF01b ($0 REPORTED ON GFO WORKBOOK)"/>
    <s v="Fiscal Staff - FY24"/>
    <n v="3223"/>
    <d v="2023-07-01T00:00:00"/>
    <d v="2024-06-30T00:00:00"/>
    <n v="365"/>
    <n v="0.84931506849315064"/>
    <n v="284159"/>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4."/>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s v="Not Started"/>
    <n v="0"/>
    <m/>
    <n v="0"/>
    <n v="0"/>
    <m/>
    <n v="0"/>
    <n v="0"/>
    <m/>
    <n v="284159"/>
    <n v="284159"/>
    <x v="4"/>
    <s v="N/A"/>
    <s v="N/A"/>
    <s v="No"/>
    <s v="Statewide"/>
    <x v="1"/>
  </r>
  <r>
    <n v="406"/>
    <s v="22BHSTF01d ($0 REPORTED ON GFO WORKBOOK)"/>
    <s v="Fiscal Staff - FY26"/>
    <n v="3223"/>
    <d v="2025-07-01T00:00:00"/>
    <d v="2026-06-30T00:00:00"/>
    <n v="364"/>
    <n v="-1.1565934065934067"/>
    <n v="252976"/>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6."/>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s v="Not Started"/>
    <n v="0"/>
    <m/>
    <n v="0"/>
    <n v="0"/>
    <m/>
    <n v="0"/>
    <n v="0"/>
    <m/>
    <n v="252976"/>
    <n v="252976"/>
    <x v="4"/>
    <s v="N/A"/>
    <s v="N/A"/>
    <s v="No"/>
    <s v="Statewide"/>
    <x v="1"/>
  </r>
  <r>
    <n v="406"/>
    <s v="22BHSTF01a"/>
    <s v="DPBH STAFFING for ARPA Reporting-SFY23"/>
    <n v="3223"/>
    <d v="2022-07-01T00:00:00"/>
    <d v="2023-06-30T00:00:00"/>
    <n v="364"/>
    <n v="1.8543956043956045"/>
    <n v="369823"/>
    <s v="23FRF32231"/>
    <s v="Three interim full-time positions and one part-time contractor to assist with ARPA Fiscal Activity and Grant Reporting."/>
    <s v="The Division has received extraordinary amounts of federal COVID grant funds since the beginning of 2020. These positions  provided additional support to ensure implementation of all awards will not be delayed in SFY23."/>
    <s v="These positions assisted the division in redistributing the workload due to the continued impact of COVID-19.  It was critical that administrative staff be added to the public health workforce to perform daily work."/>
    <s v="This original NOA was for the first state fiscal year only.  The request to amend the NOA to include funding for all four years was requested and is still being worked on by GFO and DPBH.   A meeting with the GFO to discuss this request is scheduled for March 27, 2024, resulting in an updated NOA for all four state fiscal three years."/>
    <s v="Completed less than 50%"/>
    <n v="0"/>
    <n v="279968.38"/>
    <n v="279968.38"/>
    <n v="138166.19"/>
    <n v="279968.38"/>
    <n v="418134.57"/>
    <n v="1.1306343034370496"/>
    <m/>
    <n v="369823"/>
    <n v="89854.62"/>
    <x v="4"/>
    <s v="N/A"/>
    <s v="N/A"/>
    <s v="No"/>
    <s v="Statewide"/>
    <x v="1"/>
  </r>
  <r>
    <n v="406"/>
    <s v="22BHSTF01c"/>
    <s v="Fiscal Staff - FY25"/>
    <n v="3223"/>
    <d v="2024-07-01T00:00:00"/>
    <d v="2025-06-30T00:00:00"/>
    <n v="364"/>
    <n v="-0.15384615384615385"/>
    <n v="571273"/>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5."/>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s v="Not Started"/>
    <n v="0"/>
    <m/>
    <n v="0"/>
    <n v="0"/>
    <m/>
    <n v="0"/>
    <n v="0"/>
    <m/>
    <n v="571273"/>
    <n v="571273"/>
    <x v="4"/>
    <s v="N/A"/>
    <s v="N/A"/>
    <s v="No"/>
    <s v="Statewide"/>
    <x v="1"/>
  </r>
  <r>
    <n v="406"/>
    <s v="24INTFP01"/>
    <s v="10 intermittent fiscal staff in L01 -  E226"/>
    <n v="3223"/>
    <d v="2023-07-01T00:00:00"/>
    <d v="2026-06-30T00:00:00"/>
    <n v="1095"/>
    <n v="0.28310502283105021"/>
    <n v="1730793"/>
    <s v="23FRF32231"/>
    <s v="To support ten intermittent State FTEs to relieve the administrative burden of increased workloads of state, federal, and ARPA grant and fiscal management activities"/>
    <s v="These positions will provide adequate response-ready public health workforce implementation and will assist the division with redistributing DPBH’s workload due to COVID-19. "/>
    <s v="Note: per new federal guidelines the funding of these positions will be realigned to a different funding stream on 01/01/2025."/>
    <s v="Work Program WP25FR322301 was approved on March 13, 2024 to de-obligate $420,086 based on GFO guidance. "/>
    <s v="Completed less than 50%"/>
    <n v="0"/>
    <m/>
    <n v="0"/>
    <n v="303710.06"/>
    <m/>
    <n v="303710.06"/>
    <n v="0.17547451370556733"/>
    <n v="-420086"/>
    <n v="1310707"/>
    <n v="1310707"/>
    <x v="0"/>
    <s v="N/A"/>
    <s v="N/A"/>
    <s v="No"/>
    <s v="Statewide"/>
    <x v="1"/>
  </r>
  <r>
    <n v="406"/>
    <s v="23LRHA01a"/>
    <s v="Local &amp; Regional Authorities Washoe "/>
    <s v="3223/34"/>
    <d v="2022-08-17T00:00:00"/>
    <d v="2026-12-31T00:00:00"/>
    <n v="1597"/>
    <n v="0.39323731997495304"/>
    <n v="10000000"/>
    <s v="23FRF32232"/>
    <s v="Northern Nevada Public Health design and construction of a Tuberculosis Clinic"/>
    <s v="Funding will support the design and construction of a Tuberculosis Clinic, and other Public Health or Community and Clinical Health Services offices to serve the residents of Washoe County."/>
    <s v="These investments will better allow each public health agency to continue to support the COVID response and recovery and position themselves to be better equipped to handle other public health needs in the coming years."/>
    <s v="NNPH has architectural plans for the TB Clinic.  It is being built on West Hills in Reno, NV. They are working on a floor plan, outside design, and addressing safety and site issues with the City of Reno. They’ve hired a contractor who will be responsible for the build. Their March expenses as of 3/26 will be $96,121.42 for a total of nearly $100,000.  They will provide an updated quarterly spend-plan and everything will be encumbered by December 2024.  They are hoping to have the final build by February 2025. NNPH also plans to fully expend the allocated funds by March 2026."/>
    <s v="Completed less than 50%"/>
    <n v="10000000"/>
    <n v="0"/>
    <n v="10000000"/>
    <n v="2725"/>
    <n v="21456.53"/>
    <n v="24181.53"/>
    <n v="2.4181529999999997E-3"/>
    <m/>
    <n v="10000000"/>
    <n v="0"/>
    <x v="5"/>
    <s v="N/A"/>
    <s v="N/A"/>
    <s v="Yes"/>
    <s v="Washoe"/>
    <x v="0"/>
  </r>
  <r>
    <n v="406"/>
    <s v="23LRHA01b"/>
    <s v="Local &amp; Regional Authorities Carson "/>
    <s v="3223/34"/>
    <d v="2022-08-17T00:00:00"/>
    <d v="2026-12-31T00:00:00"/>
    <n v="1597"/>
    <n v="0.39323731997495304"/>
    <n v="3700000"/>
    <s v="23FRF32232"/>
    <s v="Carson City Health and Human Services to increase staff capacity and address growing community health needs."/>
    <s v="Enhance Carson City Health and Human Services (CCHHS) public health workforce infrastructure b hiring personnel to perform duties needed to increase public health services to the residents served by CCHHS."/>
    <s v="These investments will better allow each public health agency to continue to support the COVID response and recovery and position themselves to be better equipped to handle other public health needs in the coming years."/>
    <s v="CCHHS is in the final stages of developing the amended budget.  The amended subaward should be processed shortly. The amendment is to increase their current budget by $2,950,366 for a total award of $3,700,000. Current and ongoing allocations are for personnel, travel, and indirect expenses. A quarterly spend-plan has been requested and we will receive quarterly updates starting April 2024. SG26070 executed 11.2.23"/>
    <s v="Completed less than 50%"/>
    <n v="749634"/>
    <n v="203.58"/>
    <n v="749837.58"/>
    <n v="8458.18"/>
    <n v="203.58"/>
    <n v="8661.76"/>
    <n v="2.3410162162162164E-3"/>
    <m/>
    <n v="3700000"/>
    <n v="2950162.42"/>
    <x v="5"/>
    <s v="N/A"/>
    <s v="N/A"/>
    <s v="No"/>
    <s v="Rural"/>
    <x v="1"/>
  </r>
  <r>
    <n v="406"/>
    <s v="23LRHA01c"/>
    <s v="Local &amp; Regional Authorities Churchill"/>
    <s v="3223/34"/>
    <d v="2022-08-17T00:00:00"/>
    <d v="2026-12-31T00:00:00"/>
    <n v="1597"/>
    <n v="0.39323731997495304"/>
    <n v="1600000"/>
    <s v="23FRF32232"/>
    <s v="Central Nevada Health District formation and Satellite Public Health Laboratory"/>
    <s v="Central Nevada Health District will facilitate construction activities to establish a new building that will house a satellite public health laboratory, and provide public health services to residents in central Nevada."/>
    <s v="These investments will better allow each public health agency to continue to support the COVID response and recovery and position themselves to be better equipped to handle other public health needs in the coming years."/>
    <s v="The remaining $600k (37.62% of funds) is for remodeling of the new CNHD facility. Architect is drawing remodel plans and obtaining engineering evaluation. Approximately 95% of the architectural drawings are completed.  Expenses are planned to resume April/May 2024 once architect has completed work. CCSS goal is building will be completed in next 12 months. A quarterly spend-plan has been requested and will receive monthly updates starting April 2024."/>
    <s v="Completed 50% or More"/>
    <n v="1600000"/>
    <m/>
    <n v="1600000"/>
    <n v="998150.71"/>
    <n v="3848.52"/>
    <n v="1001999.23"/>
    <n v="0.62624951875000001"/>
    <m/>
    <n v="1600000"/>
    <n v="0"/>
    <x v="5"/>
    <s v="N/A"/>
    <s v="N/A"/>
    <s v="Yes"/>
    <s v="Rural"/>
    <x v="0"/>
  </r>
  <r>
    <n v="406"/>
    <s v="23LRHA01d"/>
    <s v="Local &amp; Regional Authorities SNHD"/>
    <s v="3223/34"/>
    <d v="2022-08-17T00:00:00"/>
    <d v="2026-12-31T00:00:00"/>
    <n v="1597"/>
    <n v="0.39323731997495304"/>
    <n v="5500000"/>
    <s v="23FRF32232"/>
    <s v="Southern Nevada Health District staff and operations reimbursement"/>
    <s v="This funding will be used to cover 12-months of revenue to support the staff salary and fringe to offer environmental health services in Clark County."/>
    <s v="These investments will better allow each public health agency to continue to support the COVID response and recovery and position themselves to be better equipped to handle other public health needs in the coming years."/>
    <s v="Complete; fully expended."/>
    <s v="Completed 50% or More"/>
    <n v="5500000"/>
    <m/>
    <n v="5500000"/>
    <n v="5446133.7300000004"/>
    <n v="53866.27"/>
    <n v="5500000"/>
    <n v="1"/>
    <m/>
    <n v="5500000"/>
    <n v="0"/>
    <x v="5"/>
    <s v="N/A"/>
    <s v="N/A"/>
    <s v="No"/>
    <s v="Clark"/>
    <x v="1"/>
  </r>
  <r>
    <n v="406"/>
    <s v="23RHSCC01"/>
    <s v="Comprehensive Reproductive Health Services "/>
    <n v="3224"/>
    <d v="2023-01-01T00:00:00"/>
    <d v="2026-12-31T00:00:00"/>
    <n v="1460"/>
    <n v="0.33630136986301368"/>
    <n v="6446148"/>
    <s v="23FRF32241"/>
    <s v="Support reproductive health services for Community Health Services, Carson City Health and Human Services, Northern Nevada Health District and Central Nevada Health District. "/>
    <s v="Supports family planning  activities not fully funded by Title X in rural Nevada, Washoe County and Carson City. "/>
    <s v="Continue to provide family planning and reproductive health services to underserved and uninsured communities outside of Clark County. "/>
    <s v="It is anticipated that the entire amount will be expended. This project has three subawardees, and as of the end of February 2024, only WCHD has received reimbursement. The other two subawardees, CCHHS and CNHD, have submitted RFRs through February 2024 but they have not cleared in DAWN. Detailed spend plans have been requested from the 3 subawardees. An amendment will be completed for CNHD to correct the project period through December 2026. Subawardees have been advised unobligated funds would be returned. Title X award is partially funded at 40% of current grant period (4/1/24 -3/31/25)."/>
    <s v="Completed less than 50%"/>
    <n v="6446148"/>
    <m/>
    <n v="6446148"/>
    <n v="328012.19"/>
    <n v="257535.54"/>
    <n v="585547.73"/>
    <m/>
    <m/>
    <n v="6446148"/>
    <n v="0"/>
    <x v="6"/>
    <m/>
    <m/>
    <s v="No"/>
    <s v="Statewide"/>
    <x v="2"/>
  </r>
  <r>
    <n v="406"/>
    <s v="23LCCMS01"/>
    <s v="Lakes Crossing Camera System"/>
    <n v="3645"/>
    <d v="2022-08-18T00:00:00"/>
    <d v="2025-06-30T00:00:00"/>
    <n v="1047"/>
    <n v="0.59885386819484243"/>
    <n v="1462644"/>
    <s v="23FRF36451"/>
    <s v="This project upgrades the camera system and control room. "/>
    <s v="This project upgrades and expands the existing camera control system along with structural changes to aid in the security and increased observation of high acuity clients."/>
    <s v="N/A"/>
    <s v="This project has been awarded to PEC Contracting &amp; Engineering. $4,890.48 executed since January 1, 2024."/>
    <s v="Completed less than 50%"/>
    <n v="0"/>
    <n v="4890.4799999999996"/>
    <n v="4890.4799999999996"/>
    <n v="102638.31000000001"/>
    <n v="4890.4799999999996"/>
    <n v="107528.79000000001"/>
    <n v="7.3516720404965263E-2"/>
    <m/>
    <n v="1462644"/>
    <n v="1457753.52"/>
    <x v="0"/>
    <s v="N/A"/>
    <s v="N/A"/>
    <s v="Yes"/>
    <s v="Washoe"/>
    <x v="0"/>
  </r>
  <r>
    <n v="406"/>
    <s v="23CYRMC01"/>
    <s v="DPBH - Children and Youth Rural Mobile Crisis Response Team"/>
    <n v="3648"/>
    <d v="2022-10-20T00:00:00"/>
    <d v="2025-06-30T00:00:00"/>
    <n v="984"/>
    <n v="0.57317073170731703"/>
    <n v="572381"/>
    <s v="23FRF36481"/>
    <s v="To expand, sustain and improve the current Rural Mobile Crisis Response Team by aligning with statewide efforts related to 988, the National Crisis Now Model and the Medicaid Expansion Mobile Crisis Planning Grant.  The ARPA funds awarded will provide funding for a pilot project for a 27-month period (through 12/31/24), which will provide two in-person, peer lead mobile crisis response teams in Elko County. The pilot project will allow Rural Clinics to assess if this type of service could be sustainable in rural communities.  The ARPA funding will provide for 2 contract Consumer Services Assistants (peer support) and 2 contract Psychiatric Case Managers.  These positions would allow for 2 in-person teams available to respond.  Cell phones and iPads will be part of the team’s equipment and will allow the families to sign consent forms via DocuSign as well as connect with the crisis clinician via telehealth.  The project has not officially started, Rural Clinics is in the process of obtaining quotes to order iPad and cell phones needed for the team.  The 4 positions will be filled with temp employees once the equipment is received. "/>
    <s v="The entire population of children and youth in Nevada were exposed to behavioral stressors due to the pandemic.  Due to this increased pressure on our health care and behavioral health systems, more children, youth, families and adults had unmet behavioral health needs across Nevada’s communities and youth were lingering in emergency departments for long periods of time due to overcrowded higher levels of care.  There was also increase pressures within child welfare and juvenile justice systems.  Mobile Crisis funds are helping youth and families to access to 24/7 mental health crisis care. "/>
    <s v="Currently, along with the above concerns, there is a cost of unemployment due to a youth’s behavioral healthcare needs.   Currently there are no in-person crisis response services in Elko County.  This pilot program, funded through ARPA monies, provides an opportunity to build crisis services that would qualify for the Medicaid Expansion reimbursement rate and in-turn help build more robust response and stabilization services to help combat the increased pressure on the behavioral health system due to the pandemic.  Currently, this program includes (Michelle – please indicate the staffing purchased with these funds) "/>
    <s v="This project is fully underway and providing in-person crisis services in Elko County. The program is on target to spend funds.  The Division intends to submit an amendment to revise the items approved in the budget and extend the project period from  this program through December 31, 2024, to December 31, 2026. Medicaid will be billed when possible for the crisis services and a budget enhancement will be requested."/>
    <s v="Completed less than 50%"/>
    <n v="102866.43"/>
    <n v="64419.59"/>
    <n v="167286.01999999999"/>
    <n v="162183.89000000001"/>
    <n v="64419.59"/>
    <n v="226603.48"/>
    <n v="0.39589622995871632"/>
    <m/>
    <n v="572381"/>
    <n v="405094.98"/>
    <x v="7"/>
    <s v="N/A"/>
    <n v="0"/>
    <s v="No"/>
    <s v="Rural"/>
    <x v="4"/>
  </r>
  <r>
    <n v="406"/>
    <s v="24FRPOS01"/>
    <s v="Forensic Professional Services - Lake Crossing"/>
    <n v="3645"/>
    <d v="2023-12-13T00:00:00"/>
    <d v="2026-12-31T00:00:00"/>
    <n v="1114"/>
    <n v="0.13016157989228008"/>
    <n v="4920000"/>
    <s v="24FRF36452"/>
    <s v="Funding to hire additional professional staff to provide evaluations at Lake's Crossing Center and Stein"/>
    <s v="This project provides funding to allow forensic facilities to bolster their inpatient and outpatient programs to decrease waitlist."/>
    <s v="N/A"/>
    <s v="Recruitment efforts are underway by Lakes and Stein. Additional clinicians are being onboarded and are scheduled to start providing service in April 2024. $16,775.18 executed since January 1, 2024."/>
    <s v="Completed less than 50%"/>
    <n v="0"/>
    <n v="18313.580000000002"/>
    <n v="18313.580000000002"/>
    <n v="0"/>
    <n v="18313.580000000002"/>
    <n v="18313.580000000002"/>
    <n v="3.7222723577235778E-3"/>
    <m/>
    <n v="4920000"/>
    <n v="4901686.42"/>
    <x v="5"/>
    <s v="N/A"/>
    <s v="N/A"/>
    <s v="No"/>
    <s v="Statewide"/>
    <x v="4"/>
  </r>
  <r>
    <n v="406"/>
    <s v="24SNFLT01"/>
    <s v="Skilled Nursing Facility"/>
    <n v="3161"/>
    <d v="2024-01-24T00:00:00"/>
    <d v="2026-12-31T00:00:00"/>
    <n v="1072"/>
    <n v="9.6082089552238806E-2"/>
    <n v="5716150"/>
    <s v="24FRF31614"/>
    <s v="Fund placement of 11 long term clients into skilled nursing facilities. The forensic clients would be conditionally released and remain committed to the division."/>
    <s v="Select clients that are assessed as appropriate for placement at a skilled nursing facility would be eligible for conditional release."/>
    <s v="N/A"/>
    <s v="Placements have begun in the north. Vendor has been set up for placements in the south"/>
    <s v="Completed less than 50%"/>
    <n v="0"/>
    <n v="32816.199999999997"/>
    <n v="32816.199999999997"/>
    <n v="0"/>
    <n v="32816.199999999997"/>
    <n v="32816.199999999997"/>
    <n v="5.7409620111438641E-3"/>
    <m/>
    <n v="5716150"/>
    <n v="5683333.7999999998"/>
    <x v="5"/>
    <n v="11"/>
    <s v="N/A"/>
    <s v="No"/>
    <s v="Statewide"/>
    <x v="4"/>
  </r>
  <r>
    <n v="406"/>
    <s v="24JBMHP01"/>
    <s v="Jail Based Mental Health Programs (SNAMHS/NNAMHS)"/>
    <n v="3161"/>
    <d v="2023-12-13T00:00:00"/>
    <d v="2025-12-31T00:00:00"/>
    <n v="749"/>
    <n v="0.19359145527369825"/>
    <n v="14905281"/>
    <s v="24FRF31611"/>
    <s v="Establish a jail based mental health program for 30 individuals in the Washoe County jail. Establish a jail based mental health program  for 60 individuals in the Clark County detention center. "/>
    <s v="This  funding will allow individuals awaiting inpatient restoration services to receive mental health services in the respective jail that will begin the treatment process."/>
    <s v="N/A"/>
    <s v="Sub-awards have been executed and awarded to CCDC and Washoe County Jail"/>
    <s v="Completed less than 50%"/>
    <n v="0"/>
    <n v="18238.78"/>
    <n v="18238.78"/>
    <n v="0"/>
    <n v="18238.78"/>
    <n v="18238.78"/>
    <n v="1.2236454985316949E-3"/>
    <m/>
    <n v="14905281"/>
    <n v="14887042.220000001"/>
    <x v="5"/>
    <n v="90"/>
    <s v="N/A"/>
    <s v="No"/>
    <s v="Statewide"/>
    <x v="4"/>
  </r>
  <r>
    <n v="406"/>
    <s v="23HCWSS02"/>
    <s v="Health Care Workforce Scholarships and Staff Support"/>
    <n v="3234"/>
    <d v="2023-06-14T00:00:00"/>
    <d v="2025-06-30T00:00:00"/>
    <n v="747"/>
    <n v="0.43775100401606426"/>
    <n v="5494300"/>
    <s v="24FRF32341"/>
    <s v="Fund Scholarships to increase the State's health care workforce and provide contract support staff."/>
    <s v="$4,795,725 for Health Care Workforce Scholarships to include Community Health Workers, Clinical Rotations, Doulas, Medical Assistants, and Training Scholarships. $112,000 for J-1 Visa Scholarships will be administered directly by DPBH. $586,575 for contractual line items will be retained by DPBH."/>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4,795,725 has been awarded with the intention to provide financial educational assistance to individuals interested in obtaining health-related certifications, degrees and/or trainings to obtain or upskill in a health-related career. The following organizations were awarded within each of the components: Component 2: Community Health Workers (CHW)_x000a_Healthy Communities Coalition (HCC) - $87,780 and UNR Larson Institute for Health Impact and Equity - $188,347. _x000a_Component 3: Clinical Rotations_x000a_UNR School of Medicine - $59,303._x000a_Component 4: Doulas_x000a_UNR Larson Institute for Health Impact Equity (please refer to details listed under Component 2) and Birth Collaborative Las Vegas - $39,157. _x000a_Component 5: Medical Assistants _x000a_Nevada Primary Care Association - $776,000. _x000a_Component 6: Training Scholarships_x000a_High Sierra AHEC - $352,283, UNR CASAT - $1,302,950, UNLV BeHERE - $752,907, UNR School of Public Health - $1M and  UNR Larson Institute for Health Impact and Equity - $236,999. _x000a_     Awards are currently being finalized for all partners except UNR and UNLV, and should be executed by the end of April. UNR and UNLV are currently navigating options to overcome barriers in being able to allocate funds towards personnel expenses. A meeting on April 5th will take place to discuss a solution so subgrants can be finalized and executed.  Amendment #1 was approved on 3/11/2024 to realign the budget to anticipated program expenditures to include the following:_x000a_•_x0009_New activity to contract with Public Health Supportive Services (PH-SS) to develop a plan to identify populations who lack access or experience barriers to care, the availability and gaps in services, and conclusions about the causes of barriers to access to care. The service agreement is currently undergoing internal DPBH reviews and should be executed by the end of April._x000a_•_x0009_Transfer to BA 3218 Public Health Preparedness Program effective 4/1/2024-12/31/2024 to fund a portion of PCN 0106 Health Resource Analyst II (salary and ancillary costs) to provide technical assistance, application review, materials development, public presentations and outreach and compliance monitoring for the J-1 Visa program._x000a_•_x0009_Approximately $389K will support workforce to provide management and oversight of these ARPA funds. A portion of the funds will be used to partner with the National Centers for Disease Control and Prevention to include a Management Analyst 2 and Health Resource Analyst I. The subaward is being developed and should be executed by the end of June for a start date of July 1st. _x000a_•_x0009_Website development Phase 2 to build out additional career pipelines for nvhealthforce.org and website maintenance. The division is currently working with the vendor to determine needs and will enter into a service agreement once the scope of work has been finalized. _x000a__x000a_"/>
    <s v="Completed less than 50%"/>
    <n v="0"/>
    <m/>
    <n v="0"/>
    <n v="0"/>
    <m/>
    <n v="0"/>
    <n v="0"/>
    <m/>
    <n v="5494300"/>
    <n v="5494300"/>
    <x v="0"/>
    <s v="N/A"/>
    <s v="N/A"/>
    <s v="No"/>
    <s v="Statewide"/>
    <x v="1"/>
  </r>
  <r>
    <n v="407"/>
    <s v="22ELYCP01"/>
    <s v="CRG - Ely Co-op Magic Carpet Preschool"/>
    <n v="3267"/>
    <d v="2022-04-07T00:00:00"/>
    <d v="2024-02-29T00:00:00"/>
    <n v="693"/>
    <n v="1"/>
    <n v="44280"/>
    <s v="23FRF32232"/>
    <s v="The ARPA award will be sub-awarded to the Ely Co-Op Preschool (aka, Magic Carpet Preschool) to perform all work/services. Magic Carpet Preschool is the only licensed preschool in the area that is not income based and meets a critical need for local families. This funding will facilitate the provision of child care services to up to 48 students ages 2.5 - 6 years, from all ethnic backgrounds, including the Ely Shoshone tribe. "/>
    <s v="This request supports the Governor's objective of improving child care across Nevada. The objective is to help the Magic Carpet Preschool, which is situated in a very rural area of Nevada, so the facility can increase enrollment from 35 to their licensed capacity of 48 students. "/>
    <s v="DWSS Child Care and Development Program will monitor the Ely subaward to ensure compliance with a project scope of work to meet the intent of the awarded funds to include evaluation measures which will show children served and associated outcomes."/>
    <s v="Ely Co-op Magic Carpet Preschool has utilized their full award."/>
    <s v="Completed"/>
    <n v="44280"/>
    <n v="0"/>
    <n v="44280"/>
    <n v="12977.86"/>
    <n v="0"/>
    <n v="12977.86"/>
    <n v="0.29308626919602532"/>
    <n v="0"/>
    <n v="44280"/>
    <n v="0"/>
    <x v="0"/>
    <n v="0"/>
    <n v="0"/>
    <s v="No"/>
    <s v="Rural"/>
    <x v="5"/>
  </r>
  <r>
    <n v="407"/>
    <s v="23CHDIF01"/>
    <s v="Childcare Infrastructure Grants"/>
    <n v="3267"/>
    <d v="2022-05-05T00:00:00"/>
    <d v="2026-12-31T00:00:00"/>
    <n v="1701"/>
    <n v="0.43033509700176364"/>
    <n v="30000000"/>
    <s v="22FRF32671"/>
    <s v="Child Care emerged as one of the top priorities for Nevadans during recovery from the public health emergency (PHE) in order to get people back to work. There is only enough capacity to serve approximately 14% of the estimated number of children needing care. Approximately 342,995 of the estimated 390,155 children in Nevada who are 11 years old or younger may be in need of child care. There are only 47,160 seats estimated available today."/>
    <s v="To assist child care providers with the ability to expand their capacity to serve additional children by expanding existing facilities or building new facilities"/>
    <s v="DWSS is working with the Governor's Finance Office, the Department of Health and Human Services, and an external contractor which specializes in federal construction/capital procurement regulations, enforcement, and associated evaluation of expenditures and activities."/>
    <s v="Eleven (11) child care providers have received funding to purchase land/building and/or begin construction. The other seven (7) providers are getting appraisals or working with construction/architectural contractors on plans and will invoice us as soon as that work is complete. The Division is on track to spend down this award on time and working closely with the subrecipients."/>
    <s v="Completed less than 50%"/>
    <n v="29605675"/>
    <m/>
    <n v="29605675"/>
    <n v="13232892.26"/>
    <n v="1219408.2200000007"/>
    <n v="14452300.48"/>
    <n v="0.48174334933333335"/>
    <m/>
    <n v="30000000"/>
    <n v="394325"/>
    <x v="0"/>
    <n v="0"/>
    <n v="0"/>
    <s v="Yes"/>
    <s v="Statewide"/>
    <x v="5"/>
  </r>
  <r>
    <n v="407"/>
    <s v="23CHDSB01"/>
    <s v="Childcare Subsidy Grants"/>
    <n v="3267"/>
    <d v="2022-06-01T00:00:00"/>
    <d v="2026-12-31T00:00:00"/>
    <n v="1674"/>
    <n v="0.4211469534050179"/>
    <n v="50000000"/>
    <s v="22FRF32671"/>
    <s v="The proposal is to use this $50 million so all subsidy-eligible households can receive 100% subsidy coverage with the ARPA FRF paying for the required copay portion for each eligible family. Child care subsidy is available for eligible children ages 0-12 years. Funds will be sub-awarded to Nevada's Child Care Resource and Referral agencies currently performing eligibility and subsidy application processing on behalf of the state. The average estimated subsidized cost of child care is $13,931 per year per child for full-time care and that does not include the amount a household is required to pay as a copayment (averaged at $5,066 per year per child). Estimates are based on an average household of four (4) people with an annual income of $72,378. Current average caseload for the subsidy program is 6,480 children."/>
    <s v="The Division expects this caseload to increase but cannot predict at this time how many more families will apply for subsidy. If the annual caseload does not increase from 6,480 children, $50 million will fund copays for up to 18 months. If the annual caseload increases to 8,000 children (a 23% increase), $50 million will fund copays for up to 14 months, with some funding leftover that could fund copays for some lower-income thresholds for one more month. If the annual caseload increases to 9,500 children (a 47% increase), $50 million will fund copays for up to 12 months."/>
    <s v="This project is connected to families receiving federal child care subsidy assistance which has an income limit for those families making up to 85% of the state's median income for their household size. This naturally ensures the funds are being used to serve those most impacted by the Pandemic and ongoing economic recovery which is stalled due to the need for more child care."/>
    <s v="Caseload has increased to approximately 12,800 children each month with subsidy coverage.  The Division has surpassed the projected timeline for reimbursement of Family Copayment Contributions in addition to aiding with child care costs.  The Division has is on track to spend down on time. "/>
    <s v="Completed 50% or More"/>
    <n v="48500000"/>
    <n v="1500000"/>
    <n v="50000000"/>
    <n v="31620746.75"/>
    <n v="11581463.670000002"/>
    <n v="43202210.420000002"/>
    <n v="0.86404420840000007"/>
    <m/>
    <n v="50000000"/>
    <n v="0"/>
    <x v="0"/>
    <n v="0"/>
    <n v="0"/>
    <s v="No"/>
    <s v="Statewide"/>
    <x v="5"/>
  </r>
  <r>
    <n v="407"/>
    <s v="22MEDEX01"/>
    <s v="MEDICAID ELIGIBILITY SYSTEM MOD'S"/>
    <n v="3228"/>
    <d v="2022-04-08T00:00:00"/>
    <d v="2023-10-31T00:00:00"/>
    <n v="571"/>
    <n v="1"/>
    <n v="3960000"/>
    <s v="22FRF32281"/>
    <s v="The project includes modifying the current Medicaid renewal process to support ex-parte renewal, also known as, auto renewal, passive renewal or administrative renewal."/>
    <s v="N/A"/>
    <s v="N/A"/>
    <s v="Done"/>
    <s v="Completed"/>
    <n v="3960000"/>
    <n v="0"/>
    <n v="3960000"/>
    <n v="3960000"/>
    <n v="0"/>
    <n v="3960000"/>
    <n v="1"/>
    <m/>
    <n v="3960000"/>
    <n v="0"/>
    <x v="0"/>
    <n v="0"/>
    <n v="0"/>
    <s v="No"/>
    <s v="Statewide"/>
    <x v="0"/>
  </r>
  <r>
    <n v="407"/>
    <s v="23ACNVM01"/>
    <s v="ACCESS NEVADA MODERNIZATION"/>
    <n v="3228"/>
    <d v="2022-10-20T00:00:00"/>
    <d v="2026-12-31T00:00:00"/>
    <n v="1533"/>
    <n v="0.3679060665362035"/>
    <n v="12500000"/>
    <s v="23FRF32284"/>
    <s v="This project provides modernization to the legacy Access Nevada on-premises infrastructure to a cloud-based solution that will result in a single web portal platform for the No Wrong Door (NWD) solution. The NWD solution is envisioned to embrace the “no wrong door” approach by providing the Department of Health and Human Services (DHHS) clientele, across all five (5) divisions, a single web portal to apply for assistance, as well as view case information and self-report demographic and life events changes. The portal, housed within the Division of Welfare and Supportive Services (DWSS), will allow an individual to complete a short pre-screener questionnaire to discover what services may be available, apply for specific programs and automatically route the applicant’s case information to the appropriate DHHS agency office(s) where the appropriate Division program staff will provide eligibility determinations or other appropriate services and supports."/>
    <s v="N/A"/>
    <s v="N/A"/>
    <s v="Execution of Development phase start 10/23/23-5/17/24. Then moving to SIT testing efforts. Identify Management deployments for Microsoft Azure B2C has taken place for Deloitte to start development activities in the cloud. Guest mode changes to be meet federal guidelines is being discussed in a change request to be reviewed by Change Control Board on 4/3/24. Impacts to schedule will be addressed in this CR to address open enrollment activities and additional funding needs  to address the CR. No Wrong Door Project is in Green and on track."/>
    <s v="Completed less than 50%"/>
    <n v="8978836.9399999995"/>
    <n v="0"/>
    <n v="8978836.9399999995"/>
    <n v="3113911.84"/>
    <n v="27246.75"/>
    <n v="3141158.59"/>
    <n v="0.25129268719999998"/>
    <m/>
    <n v="12500000"/>
    <n v="3521163.0600000005"/>
    <x v="1"/>
    <n v="0"/>
    <n v="0"/>
    <s v="No"/>
    <s v="Statewide"/>
    <x v="0"/>
  </r>
  <r>
    <n v="407"/>
    <s v="23NOMAD01a"/>
    <s v="NOMADS UPDATE - CONTRACTS"/>
    <n v="3228"/>
    <d v="2022-10-20T00:00:00"/>
    <d v="2026-12-31T00:00:00"/>
    <n v="1533"/>
    <n v="0.3679060665362035"/>
    <n v="48510328"/>
    <s v="23FRF32281"/>
    <s v="NOMADS application currently has many components on the State's mainframe hardware. This project will remove the remaining 25-year-old NOMADS components from the mainframe and place them on DWSS's modern platforms using modern program languages. This modernization will allow DWSS to be more agile and responsive to the critical needs of our customers."/>
    <s v="N/A"/>
    <s v="N/A"/>
    <s v="Current Phase- SIT- 80% Complete, Timeline 1/8/24-4/12/24 (On track)- Platform normalization and user adoption initiatives with QC, I&amp;R, and Case Workers under development by Learning &amp; Next Milestone. UAT testing begins on 4/8/2024."/>
    <s v="Completed less than 50%"/>
    <n v="48510328"/>
    <n v="0"/>
    <n v="48510328"/>
    <n v="6507516.3200000003"/>
    <n v="24128"/>
    <n v="6531644.3200000003"/>
    <n v="0.13464440644474721"/>
    <m/>
    <n v="48510328"/>
    <n v="0"/>
    <x v="1"/>
    <n v="0"/>
    <n v="0"/>
    <s v="No"/>
    <s v="Statewide"/>
    <x v="0"/>
  </r>
  <r>
    <n v="407"/>
    <s v="23YTHHM01"/>
    <s v="YOUTH HOMELESSNESS STUDY"/>
    <n v="3233"/>
    <d v="2022-10-20T00:00:00"/>
    <d v="2024-10-19T00:00:00"/>
    <n v="730"/>
    <n v="0.77260273972602744"/>
    <n v="500000"/>
    <s v="23FRF32331"/>
    <s v="The funding request for $500,000 ( $250,000 per year for two years) will cover the cost of researchers, incentives and research tools to conduct a statewide one-time study on youth homelessness which will explicitly include LGBTQ+ youth. The study will be designed to understand the prevalence, characteristics and intervention needs of youth experiencing homelessness, the current system supports and financial structure, and the system gaps that need to be addressed to better serve Nevada’s youth. The need to serve Nevada’s youth experiencing homelessness was highlighted by the pandemic as issues facing these youth were increased and services available were more difficult to access."/>
    <s v="N/A"/>
    <s v="N/A"/>
    <s v="It is anticipated that the entire amount will be expended. The new service agreement (1/1/2024-06/30/2025) was approved at BOE in February. The Homeless Youth Study project is completing key activities timely and in accordance with the scope of work. Currently, the project is on track to be completed by the end of the new service agreement (06/30/2025). The core team, steering committee, study design committee have been established and are meeting on a regular basis. A website was developed and launched. The environmental scan has been conducted and the draft of the environmental scan will be finalized soon. The study design is in development. "/>
    <s v="Completed less than 50%"/>
    <n v="500000"/>
    <n v="0"/>
    <n v="500000"/>
    <n v="104668.66"/>
    <n v="31680"/>
    <n v="136348.66"/>
    <n v="0.27269732000000002"/>
    <m/>
    <n v="500000"/>
    <n v="0"/>
    <x v="0"/>
    <n v="0"/>
    <n v="0"/>
    <s v="No"/>
    <s v="Statewide"/>
    <x v="3"/>
  </r>
  <r>
    <n v="409"/>
    <s v="22CCCWF01"/>
    <s v="Clark County Child Welfare Higher Level of Care"/>
    <n v="3142"/>
    <d v="2021-12-21T00:00:00"/>
    <d v="2024-06-30T00:00:00"/>
    <n v="922"/>
    <n v="0.94034707158351405"/>
    <n v="1971000"/>
    <s v="22FRF31421"/>
    <s v="Funds six (6) beds in an intermediate care facility for children and youth with autism or intellectual and developmental delays who have behavioral needs such that they cannot be safely cared for in the community."/>
    <s v="Funds six (6) beds in an intermediate care facility for children and youth with autism or intellectual and developmental delays who have behavioral needs such that they cannot be safely cared for in the community."/>
    <s v="As a result of reduction or elimination of in-home services and other community based services due to the pandemic, many children are now experiencing significant behavioral health issues, which has created an increased need for residential services tailored specifically to this population."/>
    <s v="Agency will fully expend award by 06/30/24"/>
    <s v="Completed 50% or More"/>
    <n v="1971000"/>
    <n v="0"/>
    <n v="1971000"/>
    <n v="1685450"/>
    <n v="108100"/>
    <n v="1793550"/>
    <n v="0.90996955859969564"/>
    <m/>
    <n v="1971000"/>
    <n v="0"/>
    <x v="0"/>
    <n v="65"/>
    <s v="N/A"/>
    <s v="No"/>
    <s v="Clark"/>
    <x v="4"/>
  </r>
  <r>
    <n v="409"/>
    <s v="22DSWHD01"/>
    <s v="DCFS - DESERT WILLOW HARDENING - Will request an extension, contract award by SPWD includes a projected completion date of 02/18/2025 "/>
    <n v="3646"/>
    <d v="2022-04-08T00:00:00"/>
    <d v="2024-12-31T00:00:00"/>
    <n v="998"/>
    <n v="0.76052104208416837"/>
    <n v="916718"/>
    <s v="22FRF36462"/>
    <s v="Hardening of one 12-bed unit at the facility to provide a secure space within the facility.  Public Works awarded a contract to Builders United to complete this project, with a projected completion date of February 2025.   SPWD Contract No. 116062"/>
    <s v="The hardening of the facility will provide a space within the facility capable of providing secure mental health treatment as these youth are often rejected at privately-operated facilities and can languish in emergency rooms or juvenile detention. "/>
    <s v="Throughout the COVID-19 pandemic the facility has experienced an increase of referrals for youth experiencing mental health needs coupled with highly aggressive behavior."/>
    <s v=" 22DSWHD01a below combined with this project - Notice to Proceed to by the State Public Works Division was issued to selected contractor  Builders United, LLC, per the State Public Works Contract 116062 - $4,087,251"/>
    <s v="Completed less than 50%"/>
    <n v="678212.83000000007"/>
    <n v="0"/>
    <n v="678212.83000000007"/>
    <n v="78212.829999999987"/>
    <n v="2313.04"/>
    <n v="80525.869999999981"/>
    <n v="8.7841484513230872E-2"/>
    <m/>
    <n v="916718"/>
    <n v="238505.16999999993"/>
    <x v="0"/>
    <s v="N/A"/>
    <s v="N/A"/>
    <s v="Yes"/>
    <s v="Clark"/>
    <x v="0"/>
  </r>
  <r>
    <n v="409"/>
    <s v="22DSWHD01a"/>
    <s v="DCFS - DESERT WILLOW HARDENING - Will request an extension, contract award by SPWD includes a projected completion date of 02/18/2025 "/>
    <n v="3646"/>
    <d v="2022-08-08T00:00:00"/>
    <d v="2024-06-30T00:00:00"/>
    <n v="692"/>
    <n v="0.92052023121387283"/>
    <n v="5072061"/>
    <s v="23FRF36463"/>
    <s v="SEE ABOVE -  ARPA Allocation 22DSWHD01 &amp; 22DSWHD01a combined funding for the same project."/>
    <s v="SEE ABOVE -  ARPA Allocation 22DSWHD01 &amp; 22DSWHD01a combined funding for the same project."/>
    <s v="SEE ABOVE -  ARPA Allocation 22DSWHD01 &amp; 22DSWHD01a combined funding for the same project."/>
    <s v=" 22DSWHD01 above combined with this project - Notice to Proceed to by the State Public Works Division was issued to selected contractor  Builders United, LLC, per the State Public Works Contract 116062 - $4,087,251"/>
    <s v="Completed less than 50%"/>
    <n v="3670918.5100000002"/>
    <n v="0"/>
    <n v="3670918.5100000002"/>
    <n v="183667.51"/>
    <n v="3100.54"/>
    <n v="186768.05000000002"/>
    <n v="3.6822910844329357E-2"/>
    <m/>
    <n v="5072061"/>
    <n v="1401142.4899999998"/>
    <x v="0"/>
    <s v="N/A"/>
    <s v="N/A"/>
    <s v="Yes"/>
    <s v="Clark"/>
    <x v="0"/>
  </r>
  <r>
    <n v="409"/>
    <s v="22MBCRS01a"/>
    <s v="DCFS - CHILDREN'S MENTAL HEALTH MOBILE CRISIS RESPONSE (Surge Capacity) - NNCAS"/>
    <n v="3281"/>
    <d v="2021-12-09T00:00:00"/>
    <d v="2022-06-30T00:00:00"/>
    <n v="203"/>
    <n v="1"/>
    <n v="275909"/>
    <s v="22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s v="Completed"/>
    <n v="43350.35"/>
    <n v="0"/>
    <n v="43350.35"/>
    <n v="43350.35"/>
    <n v="0"/>
    <n v="43350.35"/>
    <n v="0.15711828900108368"/>
    <n v="-232558.65"/>
    <n v="43350.350000000006"/>
    <n v="0"/>
    <x v="0"/>
    <s v="N/A"/>
    <s v="N/A"/>
    <s v="No"/>
    <s v="Washoe"/>
    <x v="4"/>
  </r>
  <r>
    <n v="409"/>
    <s v="22MBCRS01b"/>
    <s v="SB 461 - CHILDREN'S MENTAL HEALTH MOBILE CRISIS RESPONSE (Surge Capacity) - SNCAS"/>
    <n v="3646"/>
    <d v="2021-12-09T00:00:00"/>
    <d v="2022-06-30T00:00:00"/>
    <n v="203"/>
    <n v="1"/>
    <n v="387386"/>
    <s v="22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 Allocation Change to De-obligate balance from SFY 2022 award approved by GFO 7-14-23 - 100% Expended - FINALIZED - SEE REVISED APPROVED BUDGET"/>
    <s v="Completed"/>
    <n v="150319.66"/>
    <n v="0"/>
    <n v="150319.66"/>
    <n v="150319.66"/>
    <n v="0"/>
    <n v="150319.66"/>
    <n v="0.38803586087261804"/>
    <n v="-237066.34"/>
    <n v="150319.66"/>
    <n v="0"/>
    <x v="0"/>
    <s v="N/A"/>
    <s v="N/A"/>
    <s v="No"/>
    <s v="Clark"/>
    <x v="1"/>
  </r>
  <r>
    <n v="409"/>
    <s v="22MBCRS01c"/>
    <s v="DCFS - CHILDREN'S MENTAL HEALTH MOBILE CRISIS RESPONSE (Surge Capacity) - NNCAS"/>
    <n v="3281"/>
    <d v="2022-07-01T00:00:00"/>
    <d v="2024-06-30T00:00:00"/>
    <n v="730"/>
    <n v="1"/>
    <n v="316849"/>
    <s v="23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0% Expended"/>
    <s v="Completed"/>
    <n v="316849"/>
    <n v="0"/>
    <n v="316849"/>
    <n v="267206.28000000003"/>
    <n v="49642.720000000001"/>
    <n v="316849"/>
    <n v="1"/>
    <m/>
    <n v="316849"/>
    <n v="0"/>
    <x v="0"/>
    <s v="N/A"/>
    <s v="N/A"/>
    <s v="No"/>
    <s v="Washoe"/>
    <x v="1"/>
  </r>
  <r>
    <n v="409"/>
    <s v="22MBCRS01d"/>
    <s v="DCFS -  CHILDREN'S MENTAL HEALTH MOBILE CRISIS RESPONSE (Surge Capacity) - SNCAS"/>
    <n v="3646"/>
    <d v="2023-07-01T00:00:00"/>
    <d v="2024-06-30T00:00:00"/>
    <n v="365"/>
    <n v="1"/>
    <n v="444866"/>
    <s v="23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s v="Completed"/>
    <n v="441764.08"/>
    <m/>
    <n v="441764.08"/>
    <n v="441764.08"/>
    <n v="0"/>
    <n v="441764.08"/>
    <n v="0.99302729361200903"/>
    <n v="-3101.92"/>
    <n v="441764.08"/>
    <n v="0"/>
    <x v="0"/>
    <s v="N/A"/>
    <s v="N/A"/>
    <s v="No"/>
    <s v="Clark"/>
    <x v="1"/>
  </r>
  <r>
    <n v="409"/>
    <s v="22SFNST01"/>
    <s v="Safe Nest - Temporary Assistance for Domestic Crisis  under the Community Recovery Grant"/>
    <n v="3145"/>
    <d v="2022-07-01T00:00:00"/>
    <d v="2024-06-30T00:00:00"/>
    <n v="730"/>
    <n v="1"/>
    <n v="100000"/>
    <s v="22FRF31452"/>
    <s v="Provide therapy services to children and adult victims."/>
    <s v="This addition will allow the sub awardee, Safe Nest, to hire contract therapist hours needed to clear the waitlist for victim and children counseling, allowing the provision of an additional 1,600-1,800 counseling sessions in 2022."/>
    <s v="This addition will allow the sub awardee, Safe Nest, to hire contract therapist hours needed to clear the waitlist for victim and children counseling, allowing the provision of an additional 1,600-1,800 counseling sessions in 2022."/>
    <s v="100% Expended"/>
    <s v="Completed"/>
    <n v="100000"/>
    <m/>
    <n v="100000"/>
    <n v="100000"/>
    <n v="0"/>
    <n v="100000"/>
    <n v="1"/>
    <m/>
    <n v="100000"/>
    <n v="0"/>
    <x v="0"/>
    <n v="1718"/>
    <s v="N/A"/>
    <s v="No"/>
    <s v="Clark"/>
    <x v="3"/>
  </r>
  <r>
    <n v="409"/>
    <s v="22SHDTR01"/>
    <s v="Shade Tree - Community Recovery Grant"/>
    <n v="3145"/>
    <d v="2022-07-01T00:00:00"/>
    <d v="2024-06-30T00:00:00"/>
    <n v="730"/>
    <n v="0.92465753424657537"/>
    <n v="506428"/>
    <s v="22FRF31454"/>
    <s v="Launch front line domestic violence crisis response team, provide special dietary needs, and create an infectious diseases preparedness plan."/>
    <s v="During the two years of the COVID-19 pandemic, The Shade Tree continued to provide emergency shelter and vital resources to Southern Nevada. We worked extremely hard to make necessary COVID-19 safety precautions, isolation units, provided testing and vaccinations all while employing staff to provide expert and professional victims’ resources to domestic violence victims, human trafficking victims and those experiencing homelessness. During this time, we saw a rise in domestic violence rates and partnered with LVMPD and partner organizations to address this increase. "/>
    <s v="As our state and southern Nevada community recover from the pandemic, we have planned and propose three strategies at The Shade Tree 1) Job Creation 2) Frontline Crisis Response Team 3) COVID-19 (and other infectious diseases) Preparedness Plan."/>
    <s v="Agency requesting extension through 12/31/24 to fully expend award. Extension request pending. "/>
    <s v="Completed 50% or More"/>
    <n v="506428"/>
    <m/>
    <n v="506428"/>
    <n v="415234.93999999994"/>
    <n v="83032.84"/>
    <n v="498267.77999999991"/>
    <n v="0.9838867124250632"/>
    <m/>
    <n v="506428"/>
    <n v="0"/>
    <x v="0"/>
    <n v="624"/>
    <s v="N/A"/>
    <s v="No"/>
    <s v="Clark"/>
    <x v="3"/>
  </r>
  <r>
    <n v="409"/>
    <s v="22SONSM01"/>
    <s v="Special Olympics Strong Minds - Community Recovery Grant"/>
    <n v="3145"/>
    <d v="2022-07-01T00:00:00"/>
    <d v="2024-06-30T00:00:00"/>
    <n v="730"/>
    <n v="0.92465753424657537"/>
    <n v="1000000"/>
    <s v="22FRF31453"/>
    <s v="For students to participate in the  &quot;Strong Mind&quot; program, an interactive learning activity focused on developing adaptive coping skills to prevent self-harm."/>
    <s v="The COVID-19 pandemic has been shown to have had negative impacts on the mental health of students in Nevada. SONV intends to support the state in addressing the critical mental health issues. "/>
    <s v="Interactive learning activity focused on developing adaptive coping skills. "/>
    <s v="Agency requesting extension to 6/30/2025. Agency encountered delays in getting the part-time/intern support but have identified two candidates and have travel planned for a couple of Northern NV events in the next couple of months"/>
    <s v="Completed less than 50%"/>
    <n v="1000000"/>
    <m/>
    <n v="1000000"/>
    <n v="288799.25"/>
    <n v="65810.350000000006"/>
    <n v="354609.6"/>
    <n v="0.35460959999999997"/>
    <m/>
    <n v="1000000"/>
    <n v="0"/>
    <x v="0"/>
    <n v="1035"/>
    <s v="N/A"/>
    <s v="No"/>
    <s v="Statewide"/>
    <x v="4"/>
  </r>
  <r>
    <n v="409"/>
    <s v="22VOCSP01"/>
    <s v="VICTIMS OF CRIME SERVICE PROVIDERS"/>
    <n v="3145"/>
    <d v="2022-02-10T00:00:00"/>
    <d v="2024-12-31T00:00:00"/>
    <n v="1055"/>
    <n v="0.77345971563981042"/>
    <n v="5750000"/>
    <s v="22FRF31451"/>
    <s v="Sub-award to Victims of Crime Service Providers to provide level funding to Victim of Crime Act (VOCA) Assistance grant subrecipients.  "/>
    <s v="VOCA grant funding has decreased significantly over the last three years.  This funding will assist Nevada to maintain victim services across the state. "/>
    <s v="Continue to provide support to victims of crime in Nevada. "/>
    <s v="On target to fully expend the award by 12/31/24"/>
    <s v="Completed 50% or More"/>
    <n v="5750000"/>
    <m/>
    <n v="5750000"/>
    <n v="5027358.26"/>
    <n v="581104"/>
    <n v="5608462.2599999998"/>
    <n v="0.97538474086956517"/>
    <m/>
    <n v="5750000"/>
    <n v="0"/>
    <x v="0"/>
    <n v="12680"/>
    <s v="N/A"/>
    <s v="No"/>
    <s v="Statewide"/>
    <x v="3"/>
  </r>
  <r>
    <n v="409"/>
    <s v="22VOCVP01"/>
    <s v="VICTIMS OF CRIME VICTIMS PAYMENTS"/>
    <n v="4895"/>
    <d v="2022-04-08T00:00:00"/>
    <d v="2024-12-31T00:00:00"/>
    <n v="998"/>
    <n v="1"/>
    <n v="1560101"/>
    <s v="22FRF48951"/>
    <s v="Sub-awards to Victims of Crime Program to provide level funding to victims of crime.  "/>
    <s v="VOCA grant funding has decreased significantly over the last three years. Continue to provide support to victims of crime in Nevada."/>
    <s v="Continue to provide support to victims of crime in Nevada. "/>
    <s v="100% Expended"/>
    <s v="Completed"/>
    <n v="1560101"/>
    <m/>
    <n v="1560101"/>
    <n v="1560101"/>
    <n v="0"/>
    <n v="1560101"/>
    <n v="1"/>
    <m/>
    <n v="1560101"/>
    <n v="0"/>
    <x v="0"/>
    <n v="514"/>
    <s v="N/A"/>
    <s v="No"/>
    <s v="Statewide"/>
    <x v="3"/>
  </r>
  <r>
    <n v="409"/>
    <s v="23CAPWC01"/>
    <s v="Child Assault Prevention of Washoe County - Elementary Child Abuse Awareness Workshop - Community Recovery Grant"/>
    <n v="3145"/>
    <d v="2022-07-27T00:00:00"/>
    <d v="2025-09-30T00:00:00"/>
    <n v="1161"/>
    <n v="0.55900086132644278"/>
    <n v="250144"/>
    <s v="23FRF31452"/>
    <s v="Expansion of the child self-protection workshops into Elko and Mineral County schools. "/>
    <s v="The workshop teaches children how to recognize and get help for abusive situations they may encounter with bullies, strangers, internet predators, social media, and issues with safe/unsafe/ secret touching."/>
    <s v="CPS has reported an increase in reported abuse by 20% since pre-pandemic and expect to see this increase significantly over the next few years."/>
    <s v=" On target to fully expend the award by 09/30/2025"/>
    <s v="Completed less than 50%"/>
    <n v="250144"/>
    <m/>
    <n v="250144"/>
    <n v="67596.820000000007"/>
    <n v="23354.52"/>
    <n v="90951.340000000011"/>
    <n v="0.36359592874504287"/>
    <m/>
    <n v="250144"/>
    <n v="0"/>
    <x v="0"/>
    <n v="1911"/>
    <s v="N/A"/>
    <s v="No"/>
    <s v="Rural"/>
    <x v="4"/>
  </r>
  <r>
    <n v="409"/>
    <s v="23CBYFS01"/>
    <s v="Community Based, Youth Focused Beh. Health Services"/>
    <n v="3145"/>
    <d v="2022-10-20T00:00:00"/>
    <d v="2024-12-31T00:00:00"/>
    <n v="803"/>
    <n v="0.7023661270236613"/>
    <n v="2600000"/>
    <s v="23FR314520"/>
    <s v="Sub-grants to mental health providers to provide social emotional learning and counselling services statewide."/>
    <s v="Strengthen the foundation of prevention services for Nevada’s youth and will increase access to behavioral health care by building out service delivery mechanisms in places where children and families go every day."/>
    <s v="The current behavioral/mental health workforce shortage crisis exacerbates the potential negative outcomes of a behavioral health need or crisis. This includes negative economic consequences,_x000a_such as increased spending on behavioral health care, expensive 24-hour care interventions, costs of emergency department care, increased use of the child welfare and juvenile justice systems."/>
    <s v="On target to fully expend the award by 12/31/24"/>
    <s v="Completed 50% or More"/>
    <n v="2600000"/>
    <m/>
    <n v="2600000"/>
    <n v="932165.40999999992"/>
    <n v="425768.86"/>
    <n v="1357934.27"/>
    <n v="0.52228241153846156"/>
    <m/>
    <n v="2600000"/>
    <n v="0"/>
    <x v="0"/>
    <n v="355"/>
    <s v="N/A"/>
    <s v="No"/>
    <s v="Statewide"/>
    <x v="4"/>
  </r>
  <r>
    <n v="409"/>
    <s v="23CFPSP01"/>
    <s v="Certified Family Peer Support Provider/Supervisor Workforce"/>
    <s v="3145, 3146-FY24"/>
    <d v="2022-10-20T00:00:00"/>
    <d v="2024-12-31T00:00:00"/>
    <n v="803"/>
    <n v="0.7023661270236613"/>
    <n v="409400"/>
    <s v="23FR314514"/>
    <s v="Sub-grant Nevada PEP to develop a training and certification process in Nevada for Family Peer Support Providers to increase the professional workforce by advancing core competencies."/>
    <s v="A sustainable model will include: an application and family run organization enrollment process, credentialing manual; standardized training curriculum that incorporates nationally recognized core competencies, skill sets and technical assistance. "/>
    <s v="There is a critical need to develop an efficient training and certification program unique to Nevada to increase the certified family peer support provider and supervisor workforce."/>
    <s v="Agency is requesting an extension thru 06/30/25. Extension request pending with GFO"/>
    <s v="Completed less than 50%"/>
    <n v="409400"/>
    <m/>
    <n v="409400"/>
    <n v="89278.86"/>
    <n v="70087.83"/>
    <n v="159366.69"/>
    <n v="0.38926890571568151"/>
    <m/>
    <n v="409400"/>
    <n v="0"/>
    <x v="0"/>
    <s v="N/A"/>
    <s v="N/A"/>
    <s v="No"/>
    <s v="Statewide"/>
    <x v="1"/>
  </r>
  <r>
    <n v="409"/>
    <s v="23CHINA01"/>
    <s v="China Springs Youth Camp - System of Care Services"/>
    <n v="3147"/>
    <d v="2022-08-18T00:00:00"/>
    <d v="2025-06-30T00:00:00"/>
    <n v="1047"/>
    <n v="0.59885386819484243"/>
    <n v="686994"/>
    <s v="23FRF31471"/>
    <s v="Services to youth 12-18 and their families in the sixteen counties serviced by the Camp (all Counties except Clark) with substance use and mental health issues to reduce recidivism into the juvenile justice system. Services include teaching of cognitive and problem-solving skills, education and employment skills, group skills, provision of medication monitoring, provision licensed mental health providers to assist in assessments, screenings, and case planning."/>
    <s v="Services to youth 12-18 and their families in the sixteen counties serviced by the Camp (all Counties except Clark) with substance use and mental health issues to reduce recidivism into the juvenile justice system. "/>
    <s v="Services include teaching of cognitive and problem-solving skills, education and employment skills, group skills, provision of medication monitoring, provision licensed mental health providers to assist in assessments, screenings, and case planning."/>
    <s v="Agency will fully expend the award by 06/30/2025. "/>
    <s v="Completed less than 50%"/>
    <n v="686994"/>
    <m/>
    <n v="686994"/>
    <n v="157410.4"/>
    <n v="97939.23"/>
    <n v="255349.63"/>
    <n v="0.37169120836572084"/>
    <m/>
    <n v="686994"/>
    <n v="0"/>
    <x v="0"/>
    <n v="148"/>
    <s v="N/A"/>
    <s v="No"/>
    <s v="Rural"/>
    <x v="4"/>
  </r>
  <r>
    <n v="409"/>
    <s v="23CLKCW01"/>
    <s v="Clark County Child Welfare - May need to request an extension"/>
    <n v="3145"/>
    <d v="2022-08-18T00:00:00"/>
    <d v="2024-06-30T00:00:00"/>
    <n v="682"/>
    <n v="0.91935483870967738"/>
    <n v="4198804"/>
    <s v="23FR314510"/>
    <s v="Clark County Clinical Division with a service array designed to meet youth behavioral, mental, health, intellectual, and developmental needs. This will include community-based assessments and treatment options to promote healthy development, preserve the family unit, continue engagement in education, and maintain the highest levels of funding."/>
    <s v="Clark County Clinical Division with a service array designed to meet youth behavioral, mental, health, intellectual, and developmental needs. "/>
    <s v="Clark County Clinical Division with a service array designed to meet youth behavioral, mental, health, intellectual, and developmental needs. "/>
    <s v="Extension is needed through 06/30/2025 to fully expend their award. Per CCDFS, The costs we spent so far are for a few months of CSEC beds, and a couple months for the ICF prior to their Medicaid Provider approval (that exceeded the 001 award), and some ongoing costs for the ICF that are not Medicaid allowable. CCDFS Admin would like to use this funding to create a Clinical Division within the county and pay for positions for May 2024 to June 2025. "/>
    <s v="Completed less than 50%"/>
    <n v="4198804"/>
    <m/>
    <n v="4198804"/>
    <n v="212000"/>
    <n v="131958.89000000001"/>
    <n v="343958.89"/>
    <n v="8.1918301020957401E-2"/>
    <m/>
    <n v="4198804"/>
    <n v="0"/>
    <x v="0"/>
    <n v="0"/>
    <s v="N/A"/>
    <s v="No"/>
    <s v="Clark"/>
    <x v="4"/>
  </r>
  <r>
    <n v="409"/>
    <s v="23CSHWP01"/>
    <s v="COMMUNITY SCHOOL HEALTH AND WELLNESS PILOT PROGRAM"/>
    <n v="3145"/>
    <d v="2022-10-20T00:00:00"/>
    <d v="2024-06-30T00:00:00"/>
    <n v="619"/>
    <n v="0.91114701130856224"/>
    <n v="535600"/>
    <s v="23FR314515"/>
    <s v="To establish a health and wellness-focused  pilot community schools model on four campuses."/>
    <s v="Identify (a) effective tiered intensification processes needed to develop health and wellness activities on a school campus and (b) effective interventions and programs to address children and family health and well-being variables."/>
    <s v="Provide full-time coordination of community schools activities on the school campuses, staff to implement out-of-school and integrated student support programs to address the health and wellness outcomes of children and families."/>
    <s v="Extension is needed through 06/30/2025 to fully expend their award. "/>
    <s v="Completed less than 50%"/>
    <n v="535600"/>
    <m/>
    <n v="535600"/>
    <n v="57143.42"/>
    <n v="67056.710000000006"/>
    <n v="124200.13"/>
    <n v="0.23188971247199403"/>
    <m/>
    <n v="535600"/>
    <n v="0"/>
    <x v="0"/>
    <n v="0"/>
    <s v="N/A"/>
    <s v="No"/>
    <s v="Clark"/>
    <x v="4"/>
  </r>
  <r>
    <n v="409"/>
    <s v="23DAYTP01a"/>
    <s v="Day Treatment Program - FY23 -  (PCN 2030-2041- 12 FTE &amp; associated costs).  "/>
    <n v="3281"/>
    <d v="2022-10-20T00:00:00"/>
    <d v="2024-06-30T00:00:00"/>
    <n v="619"/>
    <n v="1"/>
    <n v="593014"/>
    <s v="23FRF32814"/>
    <s v="Day Treatment program for children 3-6 years old who are experiencing challenging behaviors,  without any options for the treatment of the child's individualized needs in existing community childcare/early learning programs.   Northern Nevada. FY 23"/>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255,308 de-obligated from SFY 2023 award"/>
    <s v="Completed"/>
    <n v="12705.58"/>
    <m/>
    <n v="12705.58"/>
    <n v="12705.58"/>
    <n v="0"/>
    <n v="12705.58"/>
    <n v="2.1425430091026518E-2"/>
    <n v="-580308.42000000004"/>
    <n v="12705.579999999958"/>
    <n v="-4.1836756281554699E-11"/>
    <x v="7"/>
    <s v="N/A"/>
    <s v="N/A"/>
    <s v="No"/>
    <s v="Washoe"/>
    <x v="4"/>
  </r>
  <r>
    <n v="409"/>
    <s v="23DAYTP01b"/>
    <s v="Day Treatment Program - FY24 - (PCN 2030-2041 - 12 FTE, associated cost &amp; playground equipment). Program funded with GF &amp; Medicaid Reimb starting with SFY 2025"/>
    <n v="3281"/>
    <d v="2023-07-01T00:00:00"/>
    <d v="2024-06-30T00:00:00"/>
    <n v="365"/>
    <n v="0.84931506849315064"/>
    <n v="923073"/>
    <s v="L01"/>
    <s v="Day Treatment program for children 3-6 years old who are experiencing challenging behaviors,  without any options for the treatment of the child's individualized needs in existing community childcare/early learning programs.   Northern Nevada. FY 24"/>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Work Program 24FRF32811 bal fwd of $325,000 for playground equipment; and 24FRF32814 de-obligated &lt;$733,715&gt; projected salary savings for SFY 2024.  The division is having a difficult time recruiting the state positions for the Day Treatment Program"/>
    <s v="Completed less than 50%"/>
    <n v="0"/>
    <n v="514358"/>
    <n v="514358"/>
    <n v="0"/>
    <n v="797.26"/>
    <n v="797.26"/>
    <n v="8.6370200406685064E-4"/>
    <n v="-408715"/>
    <n v="514358"/>
    <n v="0"/>
    <x v="7"/>
    <s v="N/A"/>
    <s v="N/A"/>
    <s v="No"/>
    <s v="Washoe"/>
    <x v="4"/>
  </r>
  <r>
    <n v="409"/>
    <s v="23EDYHS01"/>
    <s v="DCFS - Eddy House - Community Recovering Grant"/>
    <n v="3145"/>
    <d v="2022-07-27T00:00:00"/>
    <d v="2025-09-30T00:00:00"/>
    <n v="1161"/>
    <n v="0.55900086132644278"/>
    <n v="1563117"/>
    <s v="23FRF31453"/>
    <s v="Eddy House will expand programs which will intervene and break the cycle of homelessness and poverty for these youth. Effective intervention and targeted services can prevent homeless youth from becoming chronically homeless adults. "/>
    <s v="Eddy House proposes a Femme, Trans, Women, &amp; Non-Binary Transitional Living Home (FTWTL Home) for approximately six to ten individuals for stays of up to two years to empower women and other vulnerable individuals to achieve independence through a supported residential program"/>
    <s v="The global pandemic amplified the already poor graduation rates, low employment rates, high acuity of mental health needs, high substance abuse, and widespread abuse our Transitional Aged Youth face every day."/>
    <s v="On target to fully expend the award by 9/30/25"/>
    <s v="Completed 50% or More"/>
    <n v="1563117"/>
    <m/>
    <n v="1563117"/>
    <n v="622738.47"/>
    <n v="204499.22"/>
    <n v="827237.69"/>
    <n v="0.52922314196570053"/>
    <m/>
    <n v="1563117"/>
    <n v="0"/>
    <x v="0"/>
    <n v="619"/>
    <s v="N/A"/>
    <s v="No"/>
    <s v="Washoe"/>
    <x v="3"/>
  </r>
  <r>
    <n v="409"/>
    <s v="23EMGCS02"/>
    <s v="EMERGENCY FUNDING FOR CHILD AND FAMILY SERVICES -  Will request an extension thru 12/31/26 for Magellan Healthcare Contract"/>
    <n v="3145"/>
    <d v="2023-06-14T00:00:00"/>
    <d v="2025-06-30T00:00:00"/>
    <n v="747"/>
    <n v="0.43775100401606426"/>
    <n v="5000000"/>
    <s v="23FR314521"/>
    <s v="Crisis triage, residential treatment, and inpatient care services, and other currently non-billable services to youth  to ensure medically necessary treatment can be provided to those youth who continue to experience behavioral health crisis."/>
    <s v="Alleviate the urgent need for youth mental health services in Nevada resulting from COVID-19. As reported by the CDC, youth experiencing mental health issues may struggle with school and grades, decision making, and their health. "/>
    <s v="Crisis triage, residential treatment, and inpatient care services, and other currently non-billable services to youth  to ensure medically necessary treatment can be provided to those youth who continue to experience behavioral health crisis."/>
    <s v="Funding has been obligated to 5 different projects. Contracts are in the process of being amended to add additional funding for acute psychiatric hospitalization care. "/>
    <s v="Completed less than 50%"/>
    <n v="3262431"/>
    <m/>
    <n v="3262431"/>
    <n v="103828.69"/>
    <n v="229850.72"/>
    <n v="333679.41000000003"/>
    <n v="6.673588200000001E-2"/>
    <m/>
    <n v="5000000"/>
    <n v="1737569"/>
    <x v="0"/>
    <n v="25"/>
    <s v="N/A"/>
    <s v="No"/>
    <s v="Statewide"/>
    <x v="4"/>
  </r>
  <r>
    <n v="409"/>
    <s v="23EMPLR01"/>
    <s v="DCFS - Emergency and Planned Respite -  Will request an extension thru 12/31/26 for Magellan Healthcare Contract"/>
    <n v="3146"/>
    <d v="2022-08-18T00:00:00"/>
    <d v="2024-06-30T00:00:00"/>
    <n v="682"/>
    <n v="0.91935483870967738"/>
    <n v="2916805"/>
    <s v="23FRF31457 plus L01 SFY 24"/>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Contract with Magellan has been fully implemented. Services went live on 02/01/2024. Magellan and DCFS staff are actively working on outreach and referrals. "/>
    <s v="Completed less than 50%"/>
    <n v="2760069.5"/>
    <m/>
    <n v="2760069.5"/>
    <n v="69.5"/>
    <n v="300563.17"/>
    <n v="300632.67"/>
    <n v="0.10306916986222939"/>
    <m/>
    <n v="2916805"/>
    <n v="156735.5"/>
    <x v="0"/>
    <n v="0"/>
    <s v="N/A"/>
    <s v="No"/>
    <s v="Statewide"/>
    <x v="4"/>
  </r>
  <r>
    <n v="409"/>
    <s v="23FTFPS01"/>
    <s v="DCFS - Family to Family Peer Support"/>
    <n v="3146"/>
    <d v="2022-08-18T00:00:00"/>
    <d v="2025-06-30T00:00:00"/>
    <n v="1047"/>
    <n v="0.59885386819484243"/>
    <n v="1963572"/>
    <s v="23FRF31456 plus L01 SFY 24"/>
    <s v="The Family Peer Support model provides intentional support with specific focus on the parent/primary caregiver of the child. 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 $8.0 million for the development phase, hardware, software, and licensing. DCFS is requesting a solicitation exemption and going sole source with an existing State contracted vendor (Deloitte) that has implemented child welfare systems for numerous other states on several different vendor solutions and is not participating in the planning phases of the project. The solution will be cloud based and DCFS will maintain the software licenses. Maintaining the licenses provides the greatest flexibility in operations management options. "/>
    <s v="Completed less than 50%"/>
    <n v="1963572"/>
    <m/>
    <n v="1963572"/>
    <n v="241646.84999999998"/>
    <n v="167758.25"/>
    <n v="409405.1"/>
    <n v="0.20850017213527183"/>
    <m/>
    <n v="1963572"/>
    <n v="0"/>
    <x v="0"/>
    <n v="500"/>
    <s v="N/A"/>
    <s v="No"/>
    <s v="Statewide"/>
    <x v="4"/>
  </r>
  <r>
    <n v="409"/>
    <s v="23IFIHS01"/>
    <s v="DCFS - Intensive Family In Home Services - Will request an extension thru 12/31/26 for Magellan Healthcare Contract"/>
    <n v="3146"/>
    <d v="2022-08-18T00:00:00"/>
    <d v="2024-06-30T00:00:00"/>
    <n v="682"/>
    <n v="0.91935483870967738"/>
    <n v="4915328"/>
    <s v="23FRF31455 plus L01 SFY 24"/>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Contract with Magellan has been fully implemented. Services went live on 02/01/2024. Magellan and DCFS staff are actively working on outreach and referrals. "/>
    <s v="Completed less than 50%"/>
    <n v="4740056"/>
    <m/>
    <n v="4740056"/>
    <n v="56"/>
    <n v="516191.04"/>
    <n v="516247.03999999998"/>
    <n v="0.10502799406265462"/>
    <m/>
    <n v="4915328"/>
    <n v="175272"/>
    <x v="0"/>
    <n v="0"/>
    <s v="N/A"/>
    <s v="No"/>
    <s v="Statewide"/>
    <x v="4"/>
  </r>
  <r>
    <n v="409"/>
    <s v="23INLVY01"/>
    <s v="INDEPENDENT LIVING YOUTH"/>
    <n v="3145"/>
    <d v="2022-10-20T00:00:00"/>
    <d v="2023-12-31T00:00:00"/>
    <n v="437"/>
    <n v="1"/>
    <n v="651687"/>
    <s v="23FR314513"/>
    <s v="To continue supplemental payments for Independent Living Youth through December 31, 2023 via subawards. Previously supported by Chafee Division X funds"/>
    <s v="Youth with previous foster care experience to help mitigate the negative financial and socioeconomic impact caused by the Pandemic. "/>
    <s v="Supplemental payments to mitigate the risk for homelessness, unemployment, adversely educationally impacted, with significant negative mental health impacts."/>
    <s v="Allocation Change to De-obligate was approved by the GFO ARPA Team on 10/10/23 - 100% Expended - FINALIZED"/>
    <s v="Completed"/>
    <n v="651687"/>
    <m/>
    <n v="651687"/>
    <n v="641690.05000000005"/>
    <n v="0"/>
    <n v="641690.05000000005"/>
    <n v="0.98465989040751167"/>
    <m/>
    <n v="651687"/>
    <n v="0"/>
    <x v="0"/>
    <n v="404"/>
    <s v="N/A"/>
    <s v="No"/>
    <s v="Statewide"/>
    <x v="3"/>
  </r>
  <r>
    <n v="409"/>
    <s v="23LADTR01a"/>
    <s v="DCFS - LATENCY AGE DAY TREATMENT - FY 23 (PCN 2050-2057 - 8 FTE &amp; associated costs)."/>
    <n v="3646"/>
    <d v="2022-10-20T00:00:00"/>
    <d v="2023-06-30T00:00:00"/>
    <n v="253"/>
    <n v="1"/>
    <n v="544022"/>
    <s v="23FRF36467"/>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492,593.24 de-obligated from SFY 2023 award"/>
    <s v="Completed"/>
    <n v="12691.76"/>
    <m/>
    <n v="12691.76"/>
    <n v="12691.76"/>
    <m/>
    <n v="12691.76"/>
    <n v="2.3329497704136965E-2"/>
    <n v="-531330.24"/>
    <n v="12691.760000000009"/>
    <n v="0"/>
    <x v="7"/>
    <s v="N/A"/>
    <s v="N/A"/>
    <s v="No"/>
    <s v="Clark"/>
    <x v="4"/>
  </r>
  <r>
    <n v="409"/>
    <s v="23LADTR01b"/>
    <s v="DCFS - LATENCY AGE DAY TREATMENT - FY 24 (PCN 2050-2057 - 8 FTE &amp; associated cost). Program funded with GF &amp; Medicaid Reimb starting with SFY 2025"/>
    <n v="3646"/>
    <d v="2022-10-20T00:00:00"/>
    <d v="2024-06-30T00:00:00"/>
    <n v="619"/>
    <n v="0.91114701130856224"/>
    <n v="771899"/>
    <s v="L01 SFY 24"/>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Work Program 24FRF36463 bal fwd of $38,737 for equipment; and 24FRF36465 de-obligated &lt;$236,717&gt; projected salary savings for SFY 2024.  The division is having a difficult time recruiting the state positions for the Latency Day Treatment Program"/>
    <s v="Completed less than 50%"/>
    <n v="84528.65"/>
    <n v="191471.58199999999"/>
    <n v="276000.23199999996"/>
    <n v="84528.65"/>
    <n v="191471.52"/>
    <n v="276000.17"/>
    <n v="0.35755995279175123"/>
    <n v="-197980"/>
    <n v="573919"/>
    <n v="297918.76800000004"/>
    <x v="7"/>
    <s v="N/A"/>
    <s v="N/A"/>
    <s v="No"/>
    <s v="Clark"/>
    <x v="4"/>
  </r>
  <r>
    <n v="409"/>
    <s v="23LVSRC01"/>
    <s v="VEGAS STRONG RESILIENCY CENTER"/>
    <n v="3145"/>
    <d v="2022-12-15T00:00:00"/>
    <d v="2026-12-31T00:00:00"/>
    <n v="1477"/>
    <n v="0.34394041976980366"/>
    <n v="7022777"/>
    <s v="23FR314522"/>
    <s v="A capital improvement project to provide a one stop shop for victims to receive wrap around support provided by Legal Aid Center of Southern Nevada."/>
    <s v="Provide capital improvements and temporary contract staff and associated costs for the Vegas Strong Resiliency Center."/>
    <s v="Provide capital improvements and temporary contract staff and associated costs for the Vegas Strong Resiliency Center."/>
    <s v=" Conceptual design is complete. 11/1/23 Architecture documents signed, in the process of securing a CMAR, after which bids will be organized, selected and submitted. Anticipated demolition scheduled for 01/2024."/>
    <s v="Completed less than 50%"/>
    <n v="6503119.3399999999"/>
    <n v="118050.66000000015"/>
    <n v="6621170"/>
    <n v="3119.34"/>
    <n v="172812.59"/>
    <n v="175931.93"/>
    <n v="2.5051618469445917E-2"/>
    <m/>
    <n v="7022777"/>
    <n v="401607"/>
    <x v="0"/>
    <s v="N/A"/>
    <s v="N/A"/>
    <s v="Yes"/>
    <s v="Clark"/>
    <x v="0"/>
  </r>
  <r>
    <n v="409"/>
    <s v="23MBCCC01"/>
    <s v="DCFS - Mobile Crisis Response Team - Clark County School District - funding for both SFY 23 ($1,208,534) &amp; 24 ($1,487,527 L01) for PCN 2150-2162 - 13 FTE &amp; associated cost. Program funded with GF &amp; Medicaid Reimb starting with SFY 2025"/>
    <n v="3646"/>
    <d v="2022-08-18T00:00:00"/>
    <d v="2024-06-30T00:00:00"/>
    <n v="682"/>
    <n v="0.91935483870967738"/>
    <n v="2689836"/>
    <s v="23FRF36466 plus L01 SFY 24"/>
    <s v="Fund mobile crisis expansion due to sustained growth in service utilization, partly with increase in distress, isolation, and hardship related to COVID-19.  These staff would target students in Clark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88,907 was de-obligated from the SFY 2023 allocation and Work Program 24FRF36462 bal fwd of $52,166 for equipment; and 24FRF36465 de-obligated &lt;$362,085, but should be &lt;$355,860 - GFO will correct next week&gt; projected salary savings for SFY 2024.  The division is having a difficult time recruiting the state positions for the Mobile Crisis Response Team for Clark County School District"/>
    <s v="Completed less than 50%"/>
    <n v="396261.38"/>
    <n v="848807.62"/>
    <n v="1245069"/>
    <n v="396261.38"/>
    <n v="207894.8"/>
    <n v="604156.17999999993"/>
    <n v="0.2246070689811572"/>
    <n v="-1444767"/>
    <n v="1245069"/>
    <n v="0"/>
    <x v="7"/>
    <s v="N/A"/>
    <s v="N/A"/>
    <s v="No"/>
    <s v="Clark"/>
    <x v="4"/>
  </r>
  <r>
    <n v="409"/>
    <s v="23MBCWC01"/>
    <s v="DCFS - Mobile Crisis Response Team - Washoe County School District - funding for both SFY 23 ($361,982) &amp; 24 ($446,313) - PCN 2150-2153 - 4 FTE &amp; associated cost. Program funded with GF &amp; Medicaid Reimb starting with SFY 2025"/>
    <n v="3281"/>
    <d v="2022-08-18T00:00:00"/>
    <d v="2024-06-30T00:00:00"/>
    <n v="682"/>
    <n v="0.91935483870967738"/>
    <n v="808295"/>
    <s v="23FRF32813 plus L01 SFY 24"/>
    <s v="Fund mobile crisis expansion due to sustained growth in service utilization, partly with increase in distress, isolation, and hardship related to COVID-19.  These staff would target students in Washoe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336,135 was de-obligated from the SFY 2023 allocation and Work Program 24FRF32815 de-obligated &lt;$245,864&gt; projected salary savings for SFY 2024.  The division is having a difficult time recruiting the state positions for the Mobile Crisis Response Team for Washoe County School District"/>
    <s v="Completed less than 50%"/>
    <n v="70072.350000000006"/>
    <n v="156223.65"/>
    <n v="226296"/>
    <n v="70072.350000000006"/>
    <n v="44160.43"/>
    <n v="114232.78"/>
    <n v="0.14132560513178977"/>
    <n v="-581999"/>
    <n v="226296"/>
    <n v="0"/>
    <x v="7"/>
    <s v="N/A"/>
    <s v="N/A"/>
    <s v="No"/>
    <s v="Washoe"/>
    <x v="4"/>
  </r>
  <r>
    <n v="409"/>
    <s v="23MYAVT02"/>
    <s v="DCFS - myAVATAR"/>
    <n v="3143"/>
    <d v="2022-08-18T00:00:00"/>
    <d v="2024-06-30T00:00:00"/>
    <n v="682"/>
    <n v="1"/>
    <n v="364000"/>
    <s v="23FRF31431"/>
    <s v="Upgrade to myAvatar, an electronic health record solution to improve efficiency in operations."/>
    <s v="Upgrade the Netsmart myAvatar to the NX platform to maintain security compliance and meet accreditation for the system utilized by our clinicians for reporting treatment and medications for the clients we serve."/>
    <s v="Upgrade the Netsmart myAvatar to the NX platform to maintain security compliance and meet accreditation for the system utilized by our clinicians for reporting treatment and medications for the clients we serve."/>
    <s v="Allocation Change to De-obligate $48,000 was approved by the GFO ARPA Team  - 100% Expended - FINALIZED"/>
    <s v="Completed"/>
    <n v="316000"/>
    <m/>
    <n v="316000"/>
    <n v="316000"/>
    <n v="0"/>
    <n v="316000"/>
    <n v="0.86813186813186816"/>
    <n v="-48000"/>
    <n v="316000"/>
    <n v="0"/>
    <x v="0"/>
    <s v="N/A"/>
    <s v="N/A"/>
    <s v="No"/>
    <s v="Statewide"/>
    <x v="0"/>
  </r>
  <r>
    <n v="409"/>
    <s v="23NNPSI01"/>
    <s v="DCFS - PUBLIC SERVICE INTERNS - Northern Nevada -  funding for both SFY 23 ($186,468) &amp; 24 ($241,020 L01 per LCB ARPA Spreadsheet Dec 2023 -line 212 ) for PCN 2021- 2026 - 6 - 0.50 FTE positions &amp; associated cost. Program funded with GF &amp; Medicaid Reimb starting with SFY 2025"/>
    <n v="3281"/>
    <d v="2022-08-18T00:00:00"/>
    <d v="2024-06-30T00:00:00"/>
    <n v="682"/>
    <n v="0.91935483870967738"/>
    <n v="427488"/>
    <s v="23FRF32812 plus L01 SFY 24"/>
    <s v="To incentivize students to enter state service and address workforce shortage"/>
    <s v="These positions would enable the agency to have an internal pool of candidates for clinician positions."/>
    <s v="Recruiting difficulties that began with COVID-19 would be reduced."/>
    <s v="$184,589 was de-obligated due to savings from the SFY 2023 allocation and Work Program 24FRF32813 de-obligated &lt;$160,586&gt; projected salary savings for SFY 2024.  The division is having a difficult time recruiting. Interns"/>
    <s v="Completed less than 50%"/>
    <n v="1879"/>
    <m/>
    <n v="1879"/>
    <n v="1879"/>
    <n v="0"/>
    <n v="1879"/>
    <n v="4.3954450183396965E-3"/>
    <n v="-345175"/>
    <n v="82313"/>
    <n v="80434"/>
    <x v="7"/>
    <s v="N/A"/>
    <s v="N/A"/>
    <s v="No"/>
    <s v="Washoe"/>
    <x v="1"/>
  </r>
  <r>
    <n v="409"/>
    <s v="23NVPEP01"/>
    <s v="Nevada PEP - Community Recovery Grant"/>
    <n v="3145"/>
    <d v="2022-07-27T00:00:00"/>
    <d v="2024-09-30T00:00:00"/>
    <n v="796"/>
    <n v="0.8153266331658291"/>
    <n v="112657"/>
    <s v="23FRF31451"/>
    <s v="This program will focus on outreach to make families of children with disabilities aware of the services that are out there to serve their child. Nevada PEP will reach out to families and let them know how to seek services, how to communicate with the child's school or therapist about regressions or changes to be made, and will attend meetings with the family, and offer them support and confidence."/>
    <s v="Children with disabilities have fallen behind their same age peers overall and have regressed in mental health, reading, writing, and speech since COVID."/>
    <s v="Children with disabilities have fallen behind their same age peers overall and have regressed in mental health, reading, writing, and speech since COVID."/>
    <s v="On target to fully expend contract by 09/30/2024."/>
    <s v="Completed 50% or More"/>
    <n v="112657"/>
    <m/>
    <n v="112657"/>
    <n v="58553.48"/>
    <n v="9292.44"/>
    <n v="67845.919999999998"/>
    <n v="0.60223439289169778"/>
    <m/>
    <n v="112657"/>
    <n v="0"/>
    <x v="0"/>
    <n v="2421"/>
    <s v="N/A"/>
    <s v="No"/>
    <s v="Statewide"/>
    <x v="4"/>
  </r>
  <r>
    <n v="409"/>
    <s v="23NWFEO01"/>
    <s v="Nursing Workforce Educational Opportunity"/>
    <n v="3145"/>
    <d v="2022-10-20T00:00:00"/>
    <d v="2025-12-31T00:00:00"/>
    <n v="1168"/>
    <n v="0.48287671232876711"/>
    <n v="6000000"/>
    <s v="23FR314517"/>
    <s v="Develop and enhance the nursing workforce to address unprecedented medical workforce shortages through providing scholarships to eligible Nevada Registered Nurses to enter a nationally accredited APRN program."/>
    <s v="Develop and enhance the nursing workforce to address unprecedented medical workforce shortages through providing scholarships to eligible Nevada Registered Nurses to enter a nationally accredited APRN program."/>
    <s v="Nevada is experiencing unprecedented medical workforce shortages in medicine, nursing, and behavioral health. 1.9 million Nevadans reside in a primary care Health Professional Shortage Area (HPSA) or 67.3% of the state's_x000a_population."/>
    <s v="UNR is on target to fully expend by 12/31/2025. UNR will be contracting with another entity starting 01/01/2025. Projections based on spending plan submitted by UNR. Scholarships are awarded by semester. "/>
    <s v="Completed 50% or More"/>
    <n v="6000000"/>
    <m/>
    <n v="6000000"/>
    <n v="2538702.67"/>
    <n v="699177.05"/>
    <n v="3237879.7199999997"/>
    <n v="0.53964661999999997"/>
    <m/>
    <n v="6000000"/>
    <n v="0"/>
    <x v="0"/>
    <n v="251"/>
    <s v="N/A"/>
    <s v="No"/>
    <s v="Statewide"/>
    <x v="1"/>
  </r>
  <r>
    <n v="409"/>
    <s v="23OASIS01"/>
    <s v="DCFS - Oasis Staffing"/>
    <n v="3646"/>
    <d v="2022-07-01T00:00:00"/>
    <d v="2024-06-30T00:00:00"/>
    <n v="730"/>
    <n v="1"/>
    <n v="1674380"/>
    <s v="23FRF36464"/>
    <s v="This would fund the temporary staffing necessary to fully operate two unlocked residential treatment homes on the West Charleston campus."/>
    <s v="The funding would support the temporary staffing needs of the Oasis program. This program provides critical residential services for the community."/>
    <s v="The Oasis program conducts an assessment prior to admissions to ensure that the clients meet the eligibility requirements for the program. "/>
    <s v="100% Expended"/>
    <s v="Completed"/>
    <n v="1674016.59"/>
    <n v="363.41"/>
    <n v="1674380"/>
    <n v="1674016.59"/>
    <n v="363.41"/>
    <n v="1674380"/>
    <n v="1"/>
    <m/>
    <n v="1674380"/>
    <n v="0"/>
    <x v="0"/>
    <s v="N/A"/>
    <s v="N/A"/>
    <s v="No"/>
    <s v="Clark"/>
    <x v="1"/>
  </r>
  <r>
    <n v="409"/>
    <s v="23QRTPC01"/>
    <s v="Qualified Residential Treatment Program Clark Co - May need to request a second extension "/>
    <n v="3145"/>
    <d v="2023-10-20T00:00:00"/>
    <d v="2024-06-30T00:00:00"/>
    <n v="254"/>
    <n v="0.78346456692913391"/>
    <n v="1695060"/>
    <s v="23FR314512"/>
    <s v="To support a 12 bed pilot program that meets Qualified Residential Treatment Program requirements."/>
    <s v="The goal of the programming is to ensure children and youth are not languishing in emergency shelters, detention, or hospitals when they need a community based level of foster care."/>
    <s v="Creating the new level of care for children and youth in foster care will provide an opportunity for children and youth to receive an appropriate level of mental health care"/>
    <s v="Agency is requesting an extension to 09/30/2024 to fully expend the funding. Per CCDFS, they are in the process of finalizing a contract with Apple Grove for 6 more beds to ensure the QRTP daily rate is consistent.  "/>
    <s v="Completed less than 50%"/>
    <n v="1695060"/>
    <m/>
    <n v="1695060"/>
    <n v="48350"/>
    <n v="98950"/>
    <n v="147300"/>
    <n v="8.6899578775972527E-2"/>
    <m/>
    <n v="1695060"/>
    <n v="0"/>
    <x v="0"/>
    <n v="0"/>
    <s v="N/A"/>
    <s v="No"/>
    <s v="Clark"/>
    <x v="4"/>
  </r>
  <r>
    <n v="409"/>
    <s v="23RWECC01"/>
    <s v="Refuge for Women Emergency Crisis Care - Community Recovery Grant"/>
    <n v="3145"/>
    <d v="2022-07-27T00:00:00"/>
    <d v="2024-09-30T00:00:00"/>
    <n v="796"/>
    <n v="0.8153266331658291"/>
    <n v="485869"/>
    <s v="23FRF31452"/>
    <s v="Provide a safe shelter, trauma informed care, and a full continuum of care to victims of sex-trafficking and those looking to leave the dark sex-industry."/>
    <s v="Provide a safe shelter, trauma informed care, and a full continuum of care to victims of sex-trafficking and those looking to leave the dark sex-industry."/>
    <s v="Continue to provide support to victims of crime in Nevada"/>
    <s v="Agency is requesting an extension to 12/31/2024 to fully expend the funding. Extension request is pending "/>
    <s v="Completed less than 50%"/>
    <n v="485869"/>
    <m/>
    <n v="485869"/>
    <n v="94747.11"/>
    <n v="119863.86"/>
    <n v="214610.97"/>
    <n v="0.4417054185387419"/>
    <m/>
    <n v="485869"/>
    <n v="0"/>
    <x v="0"/>
    <n v="120"/>
    <s v="N/A"/>
    <s v="No"/>
    <s v="Clark"/>
    <x v="3"/>
  </r>
  <r>
    <n v="409"/>
    <s v="23SNPSI01"/>
    <s v="DCFS - Public Service Interns - Southern Nevada -  funding for both SFY 23 ($139,886) &amp; 24 ($160,680 L01) for PCN 2021-2024 - 13 FTE &amp; associated cost. Program funded with GF &amp; Medicaid Reimb starting with SFY 2025"/>
    <n v="3646"/>
    <d v="2022-08-18T00:00:00"/>
    <d v="2024-06-30T00:00:00"/>
    <n v="682"/>
    <n v="0.91935483870967738"/>
    <n v="300566"/>
    <s v="23FRF36465 plus L01 SFY 24"/>
    <s v="The use of Public Service Interns throughout the State of Nevada would provide a relatively low-cost method of incentivizing students to enter the State of Nevada system as a service provider by offering clinical training opportunities."/>
    <s v="These positions would enable the agency to have an internal pool of candidates for clinician positions."/>
    <s v="Recruiting difficulties that began with COVID-19 would be reduced."/>
    <s v="$133,925 was de-obligated due to savings from the SFY 2023 allocation and Work Program 24FRF36464 de-obligated &lt;$104,443&gt; projected salary savings for SFY 2024.  The division is having a difficult time recruiting. Interns"/>
    <s v="Completed less than 50%"/>
    <n v="5961.4"/>
    <n v="56236.6"/>
    <n v="62198"/>
    <n v="5961.4"/>
    <n v="2510.84"/>
    <n v="8472.24"/>
    <n v="2.81876193581443E-2"/>
    <n v="-238368"/>
    <n v="62198"/>
    <n v="0"/>
    <x v="7"/>
    <s v="N/A"/>
    <s v="N/A"/>
    <s v="No"/>
    <s v="Clark"/>
    <x v="1"/>
  </r>
  <r>
    <n v="409"/>
    <s v="23SPFCC01"/>
    <s v="Clark County SFC Rate increase - Retention of foster care providers through a temporary rate increase "/>
    <n v="3142"/>
    <d v="2023-01-01T00:00:00"/>
    <d v="2023-12-31T00:00:00"/>
    <n v="364"/>
    <n v="1"/>
    <n v="1275028"/>
    <s v="23FRF31422"/>
    <s v="Retention of foster care providers through a temporary rate increase"/>
    <s v="Retention of foster care providers through a temporary rate increase. "/>
    <s v="Retention of foster care providers through a temporary rate increase"/>
    <s v="The balance was de-obligated via an allocation change form 10/10/23  - 100% Expended - FINALIZED"/>
    <s v="Completed"/>
    <n v="1074800"/>
    <m/>
    <n v="1074800"/>
    <n v="1074800"/>
    <n v="0"/>
    <n v="1074800"/>
    <n v="0.84296188005283024"/>
    <n v="-200228"/>
    <n v="1074800"/>
    <n v="0"/>
    <x v="0"/>
    <n v="352"/>
    <s v="N/A"/>
    <s v="No"/>
    <s v="Clark"/>
    <x v="3"/>
  </r>
  <r>
    <n v="409"/>
    <s v="23SPFWC01"/>
    <s v="Washoe County SFC Rate increase -Retention of foster care providers through a temporary rate increase"/>
    <n v="3141"/>
    <d v="2023-01-01T00:00:00"/>
    <d v="2024-12-31T00:00:00"/>
    <n v="730"/>
    <n v="1"/>
    <n v="344182"/>
    <s v="23FRF31411"/>
    <s v="Retention of foster care providers through a temporary rate increase"/>
    <s v="Retention of foster care providers through a temporary rate increase"/>
    <s v="Retention of foster care providers through a temporary rate increase"/>
    <s v="The balance was de-obligated via an allocation change form 10/10/23  - 100% Expended - FINALIZED"/>
    <s v="Completed"/>
    <n v="306720"/>
    <m/>
    <n v="306720"/>
    <n v="306720"/>
    <m/>
    <n v="306720"/>
    <n v="0.89115642305524401"/>
    <n v="-37462"/>
    <n v="306720"/>
    <n v="0"/>
    <x v="0"/>
    <n v="94"/>
    <s v="N/A"/>
    <s v="No"/>
    <s v="Washoe"/>
    <x v="3"/>
  </r>
  <r>
    <n v="409"/>
    <s v="23SRPRN01"/>
    <s v="Study to review Reimbursement Parity APRN - 100% of funding returned - study was not completed."/>
    <n v="3145"/>
    <d v="2022-10-20T00:00:00"/>
    <d v="2023-10-19T00:00:00"/>
    <n v="364"/>
    <n v="1.5494505494505495"/>
    <n v="500000"/>
    <s v="23FR314516"/>
    <s v="To conduct a study to review the impact of reimbursement parity for services provided by Advanced Practice Registered Nurses."/>
    <s v="A systems approach for review will be utilized considering cost savings of using APRNs, impact on workforce development and retention if reimbursement parity exists."/>
    <s v="A systems approach for review will be utilized considering cost savings of using APRNs, impact on workforce development and retention if reimbursement parity exists."/>
    <s v="Allocation Change to Deobligate 100% approved by GFO 7-14-23 Funding not needed"/>
    <s v="Not Started"/>
    <n v="0"/>
    <m/>
    <n v="0"/>
    <n v="0"/>
    <n v="0"/>
    <n v="0"/>
    <n v="0"/>
    <n v="-500000"/>
    <n v="0"/>
    <n v="0"/>
    <x v="0"/>
    <s v="N/A"/>
    <s v="N/A"/>
    <s v="No"/>
    <s v="Statewide"/>
    <x v="2"/>
  </r>
  <r>
    <n v="409"/>
    <s v="23SUPST01a"/>
    <s v="DCFS -ARPA Oversight -  BA 3145 (8 FTE - PCN 526-533); and Children's Behavioral Health Authority - BA 3146 (8 FTE - PCN 155, 156, 158, 159, 161, 162, 521 &amp;525) SFY 23 - Will request an extension and  to use savings to extend oversight staff through various end dated through 12/31/26; and the 8 program positions to end on 06/30/25  L01 eliminated all 16 positions as of 06/30/24."/>
    <s v="3145 &amp; 3146"/>
    <d v="2022-08-18T00:00:00"/>
    <d v="2025-06-30T00:00:00"/>
    <n v="1047"/>
    <n v="0.59885386819484243"/>
    <n v="2041322"/>
    <s v="23FRF31458"/>
    <s v="Sixteen positions,  associated equipment, and operating expenses.   8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s v="The division is in the process of  revising  work programs for SFY 25 (25FRF31452 &amp; 25FRF31461 for both BA 3145 and BA 3146 to fund program position through 6/30/25 instead of 12/31/24 based on changes in the final ruling from the US Treasury.  The Division is projecting  $170,000 of the unspent SFY 2023 balance will be deobligated."/>
    <s v="Completed less than 50%"/>
    <n v="184825.9"/>
    <m/>
    <n v="184825.9"/>
    <n v="184825.9"/>
    <m/>
    <n v="184825.9"/>
    <n v="9.0542256439699362E-2"/>
    <n v="-170000"/>
    <n v="1871322"/>
    <n v="1686496.1"/>
    <x v="0"/>
    <s v="N/A"/>
    <s v="N/A"/>
    <s v="No"/>
    <s v="Statewide"/>
    <x v="1"/>
  </r>
  <r>
    <n v="409"/>
    <s v="23SUPST01b"/>
    <s v="DCFS -ARPA Oversight -  BA 3145 (8 FTE - PCN 526-533); and Children's Behavioral Health Authority - BA 3146 (8 FTE - PCN 155, 156, 158, 159, 161, 162, 521 &amp;525) SFY 24.  Will request an extension and  to use savings to extend oversight staff through various end dated through 12/31/26; and the 8 program positions to end on 6/30/24.  L01 eliminated all 16 positions as of 06/30/24."/>
    <s v="3145 &amp; 3146"/>
    <d v="2022-08-18T00:00:00"/>
    <d v="2024-06-30T00:00:00"/>
    <n v="682"/>
    <n v="0.91935483870967738"/>
    <n v="2433016"/>
    <s v="L01 SFY 24"/>
    <s v="Sixteen positions,  associated equipment, and operating expenses.   Eight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m/>
    <s v="Completed less than 50%"/>
    <n v="292736.73"/>
    <n v="235080"/>
    <n v="527816.73"/>
    <n v="292736.73"/>
    <n v="387713.68"/>
    <n v="680450.40999999992"/>
    <n v="0.27967362730043693"/>
    <m/>
    <n v="2433016"/>
    <n v="1905199.27"/>
    <x v="0"/>
    <s v="N/A"/>
    <s v="N/A"/>
    <s v="No"/>
    <s v="Statewide"/>
    <x v="1"/>
  </r>
  <r>
    <n v="409"/>
    <s v="23UNBSS01"/>
    <s v=" Unified Billing Support Software"/>
    <n v="3145"/>
    <d v="2022-08-18T00:00:00"/>
    <d v="2024-12-31T00:00:00"/>
    <n v="866"/>
    <n v="0.72401847575057732"/>
    <n v="400000"/>
    <s v="23FRF31459"/>
    <s v="Contract for a software platform that allows for clinical documentation, tracking, and billing of mental health services in Nevada Schools."/>
    <s v="Funding will be used as seed dollars to implement a statewide system that the districts would be able to opt in to bill for services outside of the IEP."/>
    <s v="Integrate across systems to establish core student identity, access management, and bidirectional information exchange. Leverage and further develop the Statewide Behavioral Health Referral Use Case"/>
    <s v="Funding has been sub-awarded to Clark County School District. Project is up and running and invoices are pending. "/>
    <s v="Completed less than 50%"/>
    <n v="400000"/>
    <n v="0"/>
    <n v="400000"/>
    <n v="0"/>
    <m/>
    <n v="0"/>
    <n v="0"/>
    <m/>
    <n v="400000"/>
    <n v="0"/>
    <x v="0"/>
    <s v="N/A"/>
    <s v="N/A"/>
    <s v="No"/>
    <s v="Clark"/>
    <x v="0"/>
  </r>
  <r>
    <n v="409"/>
    <s v="23UNITY01"/>
    <s v="Unified Nevada Information  Technology  for Youth (UNITY) Replacement"/>
    <n v="3143"/>
    <d v="2022-10-20T00:00:00"/>
    <d v="2025-06-30T00:00:00"/>
    <n v="984"/>
    <n v="0.57317073170731703"/>
    <n v="18370000"/>
    <s v="23FRF31432"/>
    <s v="To contract the replacement of the Unified Nevada Information Technology for Youth (UNITY) system."/>
    <s v="Funds to replace the UNITY system which is Nevada's federally required electronic child welfare case management tool and holds the official case records for all children and families served by child welfare agencies_x000a_in Nevada."/>
    <s v="Funds to replace the UNITY system which is Nevada's federally required electronic child welfare case management tool and holds the official case records for all children and families served by child welfare agencies_x000a_in Nevada."/>
    <s v="Contract for the Needs Assessment is pending April BOE. There are still two pending UNITY contracts (Project and Organizational Management and Implementation)  that are still pending. "/>
    <s v="Completed less than 50%"/>
    <n v="39393.990000000005"/>
    <n v="0"/>
    <n v="39393.990000000005"/>
    <n v="39393.990000000005"/>
    <n v="29002.5"/>
    <n v="68396.490000000005"/>
    <n v="3.7232710941752863E-3"/>
    <m/>
    <n v="18370000"/>
    <n v="18330606.010000002"/>
    <x v="0"/>
    <s v="N/A"/>
    <s v="N/A"/>
    <s v="No"/>
    <s v="Statewide"/>
    <x v="0"/>
  </r>
  <r>
    <n v="409"/>
    <s v="23WINIC01"/>
    <s v="DCFS - Wraparound Authority/intensive Care Coordination - FY 23 Allocation - $7,314,984 plus SFY 24 L01 - $7,335,048.  Will request an extension thru 12/31/26 for Magellan Healthcare Contract"/>
    <n v="3146"/>
    <d v="2022-08-18T00:00:00"/>
    <d v="2024-12-31T00:00:00"/>
    <n v="866"/>
    <n v="0.72401847575057732"/>
    <n v="14650032"/>
    <s v="23FR31454 plus L01 SFY 24"/>
    <s v="Provide intensive care coordination for a subset of youth who would benefit from the highest level of intensive care coordination that is beyond the scope of services the WIN model is designed to provide. "/>
    <s v="Youth that have been relinquished by their parents due to the intensity of their needs, those at extremely high risk of relinquishment, and those living in emergency shelters or temporary foster and alternative living arrangements."/>
    <s v="Youth that have been relinquished by their parents due to the intensity of their needs, those at extremely high risk of relinquishment, and those living in emergency shelters or temporary foster and alternative living arrangements."/>
    <s v="Contract with Magellan has been fully implemented. Services went live on 02/01/2024. Magellan and DCFS staff are actively working on outreach and referrals. "/>
    <s v="Completed less than 50%"/>
    <n v="14415574.530000001"/>
    <n v="0"/>
    <n v="14415574.530000001"/>
    <n v="15574.73"/>
    <n v="1633760.84"/>
    <n v="1649335.57"/>
    <n v="0.11258238685075911"/>
    <m/>
    <n v="14650032"/>
    <n v="234457.46999999881"/>
    <x v="0"/>
    <n v="0"/>
    <s v="N/A"/>
    <s v="No"/>
    <s v="Statewide"/>
    <x v="4"/>
  </r>
  <r>
    <n v="409"/>
    <s v="24CHINA02"/>
    <s v="China Springs Youth Camp - System of Care Services"/>
    <n v="3147"/>
    <d v="2023-07-01T00:00:00"/>
    <d v="2025-06-30T00:00:00"/>
    <n v="730"/>
    <n v="0.42465753424657532"/>
    <n v="797698"/>
    <s v="L01 - SFY 24"/>
    <s v=" Restoration - restore 5 separate positions."/>
    <s v="Services to youth 12-18 and their families in the sixteen counties serviced by the Camp (all Counties except Clark) with substance use and mental health issues to reduce recidivism into the juvenile justice system. "/>
    <s v="Services to youth 12-18 and their families in the sixteen counties serviced by the Camp (all Counties except Clark) with substance use and mental health issues to reduce recidivism into the juvenile justice system. "/>
    <s v="Funding for positions that have already been hired through the restoration of positions. Subaward has been finalized with County of Douglas on 1/19/24. Reimbursement requests are being submitted . "/>
    <s v="Completed less than 50%"/>
    <n v="797698"/>
    <n v="0"/>
    <n v="797698"/>
    <n v="0"/>
    <n v="188015.61"/>
    <n v="188015.61"/>
    <n v="0.23569773272591882"/>
    <m/>
    <n v="797698"/>
    <n v="0"/>
    <x v="0"/>
    <s v="N/A"/>
    <s v="N/A"/>
    <s v="No"/>
    <s v="Rural"/>
    <x v="4"/>
  </r>
  <r>
    <n v="409"/>
    <s v="24VOCVP01"/>
    <s v="Victims of Crime Program"/>
    <n v="4895"/>
    <d v="2023-07-01T00:00:00"/>
    <d v="2025-06-30T00:00:00"/>
    <n v="730"/>
    <n v="0.42465753424657532"/>
    <n v="575346"/>
    <s v="L01 SFY 24"/>
    <s v="Sub-award to Victims of Crime Service Providers."/>
    <s v="VOCA grant funding has decreased significantly over the last three years. Continue to provide support to victims of crime in Nevada."/>
    <s v="Continue to provide support to victims of crime in Nevada. "/>
    <s v="Funding will be used for Victim of Crime claims and paid in SFY24 QTR3. Funding will be fully expended by 12/31/24."/>
    <s v="Completed less than 50%"/>
    <n v="0"/>
    <n v="0"/>
    <n v="0"/>
    <n v="0"/>
    <n v="0"/>
    <n v="0"/>
    <n v="0"/>
    <m/>
    <n v="575346"/>
    <n v="575346"/>
    <x v="0"/>
    <n v="0"/>
    <s v="N/A"/>
    <s v="No"/>
    <s v="Statewide"/>
    <x v="3"/>
  </r>
  <r>
    <n v="406"/>
    <s v="23IBCLC02"/>
    <s v="International Board Certified Lactation Consultants "/>
    <n v="3234"/>
    <d v="2023-06-15T00:00:00"/>
    <d v="2026-12-31T00:00:00"/>
    <n v="1295"/>
    <n v="0.25173745173745171"/>
    <n v="666000"/>
    <s v="24FRF32342"/>
    <s v="Funding to train lactation consultants"/>
    <s v="RFA released December 29, 2023, to subaward $666,000 for Lactation Consultants. Funding determinations will be made by February 27, 2024, with subawards to be issued thereafter for a project period of March 1, 2024 – November 30, 2026.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The following organizations were awarded focusing on increasing IBCLCs: Birth Collaborative Las Vegas - $22,902 and UNLV - $643,098. The subaward for Birth Collaborative is currently being finalized and should be executed by the end of April. UNLV is currently navigating options to overcome barriers in being able to allocate funds towards personnel expenses. A meeting on April 5th will take place to discuss a solution so subgrants can be finalized and executed. "/>
    <s v="Not Started"/>
    <n v="0"/>
    <m/>
    <n v="0"/>
    <n v="0"/>
    <m/>
    <n v="0"/>
    <n v="0"/>
    <m/>
    <n v="666000"/>
    <n v="666000"/>
    <x v="0"/>
    <s v="N/A"/>
    <s v="N/A"/>
    <s v="No"/>
    <s v="Statewide"/>
    <x v="1"/>
  </r>
  <r>
    <n v="409"/>
    <s v="Approved by Amy Stephenson, Director GFO - at a meeting on January 19, 2024 , to use funding deobligated by DCFS - Waiting for NOA - Listed as a reduction to deobligations under &quot;Potential Deobligation Amount&quot; column - total project cost projected at $200,000"/>
    <s v="Northern Nevada Child and Adolescent Services (NNCAS) Building 8A Security Door_x000a_and Glazing Installation Project"/>
    <n v="3281"/>
    <d v="2024-01-29T00:00:00"/>
    <d v="2025-06-30T00:00:00"/>
    <n v="518"/>
    <n v="0.1891891891891892"/>
    <n v="0"/>
    <s v="N/A - Cancelled"/>
    <s v="Modifications to building 8A- DCFS Psychiatric Residential Treatment Facility (PRTF), needed to ensure the safety of staff and youth"/>
    <s v="Modifications to building 8A- DCFS Psychiatric Residential Treatment Facility (PRTF), needed to ensure the safety of staff and youth"/>
    <s v="Modifications to building 8A- DCFS Psychiatric Residential Treatment Facility (PRTF), needed to ensure the safety of staff and youth"/>
    <s v="Project pulled -will not be funded as State Public Works could not ensure a contract would be in place by 12/31/24"/>
    <s v="Not Started"/>
    <n v="0"/>
    <n v="0"/>
    <n v="0"/>
    <n v="0"/>
    <n v="0"/>
    <n v="0"/>
    <n v="0"/>
    <m/>
    <n v="0"/>
    <n v="0"/>
    <x v="0"/>
    <s v="N/A"/>
    <s v="N/A"/>
    <s v="Yes"/>
    <s v="Washoe"/>
    <x v="0"/>
  </r>
  <r>
    <n v="409"/>
    <s v="24CAMR01"/>
    <s v="Camera Security Replacement Projects - Summit View Youth Center and Northern Nevada Youth Center"/>
    <n v="1383"/>
    <d v="2024-01-29T00:00:00"/>
    <d v="2025-06-30T00:00:00"/>
    <n v="518"/>
    <n v="0.1891891891891892"/>
    <n v="873360"/>
    <s v="24FRF13831"/>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our of NV Youth Training Center took place on 4/12/24.  One vendor attended and will submit a quote by the end of April 2024.  The division anticipates a contract for the camera system at NYTC will go to the June BOE meeting."/>
    <s v="Not Started"/>
    <n v="0"/>
    <n v="0"/>
    <n v="0"/>
    <n v="0"/>
    <n v="0"/>
    <n v="0"/>
    <n v="0"/>
    <m/>
    <n v="873360"/>
    <n v="873360"/>
    <x v="0"/>
    <s v="N/A"/>
    <s v="N/A"/>
    <s v="Yes"/>
    <s v="Statewide"/>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7D81E77-6407-444F-B86A-1CA3DD7B5022}" name="PivotTable4"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2:B39" firstHeaderRow="1" firstDataRow="1" firstDataCol="1"/>
  <pivotFields count="31">
    <pivotField dataField="1"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showAll="0"/>
    <pivotField showAll="0"/>
    <pivotField numFmtId="44" showAll="0"/>
    <pivotField numFmtId="44" showAll="0"/>
    <pivotField showAll="0"/>
    <pivotField numFmtId="44" showAll="0"/>
    <pivotField showAll="0"/>
    <pivotField showAll="0"/>
    <pivotField numFmtId="44" showAll="0"/>
    <pivotField numFmtId="44" showAll="0"/>
    <pivotField showAll="0"/>
    <pivotField showAll="0"/>
    <pivotField showAll="0"/>
    <pivotField showAll="0"/>
    <pivotField showAll="0"/>
    <pivotField axis="axisRow" showAll="0">
      <items count="7">
        <item x="4"/>
        <item x="5"/>
        <item x="0"/>
        <item x="2"/>
        <item x="3"/>
        <item x="1"/>
        <item t="default"/>
      </items>
    </pivotField>
  </pivotFields>
  <rowFields count="1">
    <field x="30"/>
  </rowFields>
  <rowItems count="7">
    <i>
      <x/>
    </i>
    <i>
      <x v="1"/>
    </i>
    <i>
      <x v="2"/>
    </i>
    <i>
      <x v="3"/>
    </i>
    <i>
      <x v="4"/>
    </i>
    <i>
      <x v="5"/>
    </i>
    <i t="grand">
      <x/>
    </i>
  </rowItems>
  <colItems count="1">
    <i/>
  </colItems>
  <dataFields count="1">
    <dataField name="Count of Agency Number" fld="0" subtotal="count" baseField="3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CC46235-D794-49C6-81A9-6F348AF1B644}"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2:B17" firstHeaderRow="1" firstDataRow="1" firstDataCol="1"/>
  <pivotFields count="32">
    <pivotField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numFmtId="44" showAll="0"/>
    <pivotField showAll="0"/>
    <pivotField numFmtId="44" showAll="0"/>
    <pivotField numFmtId="44" showAll="0"/>
    <pivotField showAll="0"/>
    <pivotField numFmtId="44" showAll="0"/>
    <pivotField showAll="0"/>
    <pivotField showAll="0"/>
    <pivotField dataField="1" numFmtId="44" showAll="0"/>
    <pivotField numFmtId="44" showAll="0"/>
    <pivotField showAll="0"/>
    <pivotField showAll="0"/>
    <pivotField showAll="0"/>
    <pivotField showAll="0"/>
    <pivotField axis="axisRow" showAll="0">
      <items count="5">
        <item x="2"/>
        <item x="1"/>
        <item x="0"/>
        <item x="3"/>
        <item t="default"/>
      </items>
    </pivotField>
    <pivotField showAll="0"/>
    <pivotField showAll="0"/>
  </pivotFields>
  <rowFields count="1">
    <field x="29"/>
  </rowFields>
  <rowItems count="5">
    <i>
      <x/>
    </i>
    <i>
      <x v="1"/>
    </i>
    <i>
      <x v="2"/>
    </i>
    <i>
      <x v="3"/>
    </i>
    <i t="grand">
      <x/>
    </i>
  </rowItems>
  <colItems count="1">
    <i/>
  </colItems>
  <dataFields count="1">
    <dataField name="Sum of Revised Approved Budget" fld="23" baseField="0" baseItem="0" numFmtId="43"/>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E347544-1120-40EF-B320-B9E6F4376AA5}" name="PivotTable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3:B52" firstHeaderRow="1" firstDataRow="1" firstDataCol="1"/>
  <pivotFields count="31">
    <pivotField dataField="1"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showAll="0"/>
    <pivotField showAll="0"/>
    <pivotField numFmtId="44" showAll="0"/>
    <pivotField numFmtId="44" showAll="0"/>
    <pivotField showAll="0"/>
    <pivotField numFmtId="44" showAll="0"/>
    <pivotField showAll="0"/>
    <pivotField showAll="0"/>
    <pivotField numFmtId="44" showAll="0"/>
    <pivotField numFmtId="44" showAll="0"/>
    <pivotField axis="axisRow" showAll="0">
      <items count="25">
        <item m="1" x="9"/>
        <item m="1" x="15"/>
        <item m="1" x="8"/>
        <item m="1" x="13"/>
        <item m="1" x="23"/>
        <item m="1" x="18"/>
        <item x="3"/>
        <item m="1" x="21"/>
        <item m="1" x="12"/>
        <item m="1" x="17"/>
        <item m="1" x="14"/>
        <item x="0"/>
        <item m="1" x="22"/>
        <item m="1" x="11"/>
        <item m="1" x="20"/>
        <item m="1" x="16"/>
        <item m="1" x="19"/>
        <item x="1"/>
        <item x="2"/>
        <item x="4"/>
        <item x="5"/>
        <item m="1" x="10"/>
        <item x="6"/>
        <item x="7"/>
        <item t="default"/>
      </items>
    </pivotField>
    <pivotField showAll="0"/>
    <pivotField showAll="0"/>
    <pivotField showAll="0"/>
    <pivotField showAll="0"/>
    <pivotField showAll="0"/>
  </pivotFields>
  <rowFields count="1">
    <field x="25"/>
  </rowFields>
  <rowItems count="9">
    <i>
      <x v="6"/>
    </i>
    <i>
      <x v="11"/>
    </i>
    <i>
      <x v="17"/>
    </i>
    <i>
      <x v="18"/>
    </i>
    <i>
      <x v="19"/>
    </i>
    <i>
      <x v="20"/>
    </i>
    <i>
      <x v="22"/>
    </i>
    <i>
      <x v="23"/>
    </i>
    <i t="grand">
      <x/>
    </i>
  </rowItems>
  <colItems count="1">
    <i/>
  </colItems>
  <dataFields count="1">
    <dataField name="Count of Agency Number" fld="0" subtotal="count" baseField="25" baseItem="2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99F0B06-4A1E-4630-AEE9-2B699CB6E116}"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9" firstHeaderRow="1" firstDataRow="1" firstDataCol="1"/>
  <pivotFields count="32">
    <pivotField dataField="1"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axis="axisRow" showAll="0">
      <items count="6">
        <item x="2"/>
        <item x="0"/>
        <item x="1"/>
        <item x="4"/>
        <item x="3"/>
        <item t="default"/>
      </items>
    </pivotField>
    <pivotField numFmtId="44" showAll="0"/>
    <pivotField showAll="0"/>
    <pivotField numFmtId="44" showAll="0"/>
    <pivotField numFmtId="44" showAll="0"/>
    <pivotField showAll="0"/>
    <pivotField numFmtId="44" showAll="0"/>
    <pivotField showAll="0"/>
    <pivotField showAll="0"/>
    <pivotField numFmtId="44" showAll="0"/>
    <pivotField numFmtId="44"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Items count="1">
    <i/>
  </colItems>
  <dataFields count="1">
    <dataField name="Count of Agency Number" fld="0" subtotal="count" baseField="13"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209776F-60D7-4675-A7A8-7DCE9F71CCCE}"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2:B29" firstHeaderRow="1" firstDataRow="1" firstDataCol="1"/>
  <pivotFields count="32">
    <pivotField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numFmtId="44" showAll="0"/>
    <pivotField showAll="0"/>
    <pivotField numFmtId="44" showAll="0"/>
    <pivotField numFmtId="44" showAll="0"/>
    <pivotField showAll="0"/>
    <pivotField numFmtId="44" showAll="0"/>
    <pivotField showAll="0"/>
    <pivotField showAll="0"/>
    <pivotField dataField="1" numFmtId="44" showAll="0"/>
    <pivotField numFmtId="44" showAll="0"/>
    <pivotField showAll="0"/>
    <pivotField showAll="0"/>
    <pivotField showAll="0"/>
    <pivotField showAll="0"/>
    <pivotField showAll="0"/>
    <pivotField axis="axisRow" showAll="0">
      <items count="7">
        <item x="4"/>
        <item x="5"/>
        <item x="0"/>
        <item x="2"/>
        <item x="3"/>
        <item x="1"/>
        <item t="default"/>
      </items>
    </pivotField>
    <pivotField showAll="0"/>
  </pivotFields>
  <rowFields count="1">
    <field x="30"/>
  </rowFields>
  <rowItems count="7">
    <i>
      <x/>
    </i>
    <i>
      <x v="1"/>
    </i>
    <i>
      <x v="2"/>
    </i>
    <i>
      <x v="3"/>
    </i>
    <i>
      <x v="4"/>
    </i>
    <i>
      <x v="5"/>
    </i>
    <i t="grand">
      <x/>
    </i>
  </rowItems>
  <colItems count="1">
    <i/>
  </colItems>
  <dataFields count="1">
    <dataField name="Sum of Revised Approved Budget" fld="23" baseField="0" baseItem="0" numFmtId="43"/>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3" dT="2024-04-22T19:13:45.94" personId="{E2231ECC-C676-45E9-833C-729BC9D58A52}" id="{37BE7CCA-E6C7-40BA-AE1B-AF8E53205A9C}">
    <text>Work Program #24FRF31951 was submitted in SFY24 to de-obligate $620,664 in authority due to $620,663.74 in Prior Year Expenditures (SFY23)</text>
  </threadedComment>
  <threadedComment ref="W4" dT="2024-04-22T19:18:24.45" personId="{E2231ECC-C676-45E9-833C-729BC9D58A52}" id="{D1C1E6D7-609A-4570-9FFC-1E5F95DA6A8C}">
    <text>SFY24 L01 budget only includes $324,450 in authority</text>
  </threadedComment>
  <threadedComment ref="W7" dT="2024-04-22T19:29:13.31" personId="{E2231ECC-C676-45E9-833C-729BC9D58A52}" id="{9FF7749B-EC37-4A4B-A3AC-A3F7367441A7}">
    <text>GFO approved de-obligation of $420.30 on 9/20/23 for SFY23</text>
  </threadedComment>
  <threadedComment ref="W8" dT="2024-04-22T19:26:25.59" personId="{E2231ECC-C676-45E9-833C-729BC9D58A52}" id="{2D8816CC-793A-45BF-9229-A00EF7976835}">
    <text>GFO Approved De-obligation of $529 9/30/23 for SFY23</text>
  </threadedComment>
  <threadedComment ref="W102" dT="2024-04-09T01:10:38.03" personId="{49EC1986-8AF6-45BD-98A2-03DE5DAE410C}" id="{5D213868-0F08-433F-9239-F79CE402A8DB}">
    <text>Remaining balance from SFY22 of $232,558.65 was de-obligated by GFO on 07/14/23. No work program completed.</text>
  </threadedComment>
  <threadedComment ref="W103" dT="2024-04-09T01:09:33.61" personId="{49EC1986-8AF6-45BD-98A2-03DE5DAE410C}" id="{505E4241-E69D-49DA-A53C-6A3396E68B7F}">
    <text>Remaining balance from SFY22 of $237,066.34 was de-obligated by GFO on 07/14/23. No work program completed.</text>
  </threadedComment>
  <threadedComment ref="W105" dT="2024-04-09T01:02:21.65" personId="{49EC1986-8AF6-45BD-98A2-03DE5DAE410C}" id="{E45C1079-783F-48B9-9E08-BF844F0AF8FC}">
    <text>Remaining balance of $3,101.92 was de-obligated by GFO on 7/14/23. No work program completed.</text>
  </threadedComment>
  <threadedComment ref="W117" dT="2024-04-09T01:00:20.76" personId="{49EC1986-8AF6-45BD-98A2-03DE5DAE410C}" id="{06BDD7C1-4A3F-4211-95AC-7D4C68147778}">
    <text>Remaining balance of $580,308.42 was de-obligated by WP24FRF32811</text>
  </threadedComment>
  <threadedComment ref="W125" dT="2024-04-09T01:07:50.92" personId="{49EC1986-8AF6-45BD-98A2-03DE5DAE410C}" id="{4FD108A5-AA55-4522-95E5-AB8A989BADDE}">
    <text>Remaining balance of $531,330.242 was de-obligated by WP24FRF36463</text>
  </threadedComment>
  <threadedComment ref="W130" dT="2024-04-09T00:53:39.91" personId="{49EC1986-8AF6-45BD-98A2-03DE5DAE410C}" id="{7D33CBE7-7F2E-415D-9C63-76FE2D5C4919}">
    <text>Remaining balance of $48,000 was de-obligated by GFO on 11/03/23. No work program completed.</text>
  </threadedComment>
  <threadedComment ref="W138" dT="2024-04-09T00:51:39.01" personId="{49EC1986-8AF6-45BD-98A2-03DE5DAE410C}" id="{6E78CFAC-87D5-4469-BADE-BB2A86BB9928}">
    <text>Remaining balance of $200,228 was de-obligated by GFO on 10/10/23. No work program completed.</text>
  </threadedComment>
  <threadedComment ref="W139" dT="2024-04-09T00:50:22.58" personId="{49EC1986-8AF6-45BD-98A2-03DE5DAE410C}" id="{4A2BDA52-3795-4DC2-A6E8-FD73C88424B2}">
    <text>Remaining balance of $37,462 was de-obligated by GFO on 10/10/23. No work program completed.</text>
  </threadedComment>
  <threadedComment ref="W140" dT="2024-04-09T00:45:34.73" personId="{49EC1986-8AF6-45BD-98A2-03DE5DAE410C}" id="{116C981D-6B87-4606-98D1-FA3937EA0DD2}">
    <text xml:space="preserve">De-obligation approved by GFO on 7/14/23. No work program completed. </text>
  </threadedComment>
  <threadedComment ref="W141" dT="2024-04-09T00:41:30.06" personId="{49EC1986-8AF6-45BD-98A2-03DE5DAE410C}" id="{18B0DB1D-EC01-4ED1-BDD0-189B32ACCD49}">
    <text xml:space="preserve">De-obligation from SFY23 ARPA allocation in BA 3145. WP #24FRF31466 </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0F705-34EB-4966-AE47-BBE6EB4FD982}">
  <dimension ref="A1:H28"/>
  <sheetViews>
    <sheetView workbookViewId="0">
      <selection activeCell="D7" sqref="D7"/>
    </sheetView>
  </sheetViews>
  <sheetFormatPr defaultRowHeight="15" x14ac:dyDescent="0.25"/>
  <cols>
    <col min="1" max="1" width="4" bestFit="1" customWidth="1"/>
    <col min="2" max="2" width="5.42578125" bestFit="1" customWidth="1"/>
    <col min="3" max="3" width="12.28515625" bestFit="1" customWidth="1"/>
    <col min="4" max="4" width="23.5703125" bestFit="1" customWidth="1"/>
    <col min="5" max="5" width="50.5703125" style="1" customWidth="1"/>
    <col min="6" max="6" width="53.42578125" customWidth="1"/>
    <col min="7" max="7" width="46.42578125" style="1" customWidth="1"/>
    <col min="8" max="8" width="25.5703125" customWidth="1"/>
  </cols>
  <sheetData>
    <row r="1" spans="1:8" x14ac:dyDescent="0.25">
      <c r="A1" t="s">
        <v>0</v>
      </c>
      <c r="B1" t="s">
        <v>1</v>
      </c>
      <c r="C1" t="s">
        <v>2</v>
      </c>
      <c r="D1" t="s">
        <v>3</v>
      </c>
      <c r="E1" s="1" t="s">
        <v>4</v>
      </c>
      <c r="F1" t="s">
        <v>5</v>
      </c>
      <c r="G1" s="1" t="s">
        <v>6</v>
      </c>
      <c r="H1" t="s">
        <v>7</v>
      </c>
    </row>
    <row r="2" spans="1:8" ht="30" x14ac:dyDescent="0.25">
      <c r="A2" t="s">
        <v>8</v>
      </c>
      <c r="B2" t="s">
        <v>9</v>
      </c>
      <c r="C2" t="s">
        <v>10</v>
      </c>
      <c r="D2" t="s">
        <v>11</v>
      </c>
      <c r="E2" s="1" t="s">
        <v>12</v>
      </c>
      <c r="F2" s="1" t="s">
        <v>13</v>
      </c>
      <c r="G2" s="1" t="s">
        <v>13</v>
      </c>
      <c r="H2" s="1" t="s">
        <v>14</v>
      </c>
    </row>
    <row r="3" spans="1:8" ht="30" x14ac:dyDescent="0.25">
      <c r="A3" t="s">
        <v>15</v>
      </c>
      <c r="B3" t="s">
        <v>15</v>
      </c>
      <c r="C3" t="s">
        <v>16</v>
      </c>
      <c r="D3" t="s">
        <v>17</v>
      </c>
      <c r="E3" s="1" t="s">
        <v>18</v>
      </c>
      <c r="F3" s="1" t="s">
        <v>19</v>
      </c>
      <c r="G3" s="1" t="s">
        <v>19</v>
      </c>
      <c r="H3" s="1" t="s">
        <v>20</v>
      </c>
    </row>
    <row r="4" spans="1:8" ht="30" x14ac:dyDescent="0.25">
      <c r="B4" t="s">
        <v>21</v>
      </c>
      <c r="D4" t="s">
        <v>22</v>
      </c>
      <c r="E4" s="1" t="s">
        <v>23</v>
      </c>
      <c r="F4" s="1" t="s">
        <v>24</v>
      </c>
      <c r="G4" s="1" t="s">
        <v>24</v>
      </c>
      <c r="H4" s="1" t="s">
        <v>25</v>
      </c>
    </row>
    <row r="5" spans="1:8" ht="30" x14ac:dyDescent="0.25">
      <c r="D5" t="s">
        <v>26</v>
      </c>
      <c r="E5" s="1" t="s">
        <v>27</v>
      </c>
      <c r="F5" s="1" t="s">
        <v>28</v>
      </c>
      <c r="G5" s="1" t="s">
        <v>28</v>
      </c>
    </row>
    <row r="6" spans="1:8" ht="30" x14ac:dyDescent="0.25">
      <c r="D6" t="s">
        <v>29</v>
      </c>
      <c r="E6" s="1" t="s">
        <v>30</v>
      </c>
      <c r="F6" s="1" t="s">
        <v>31</v>
      </c>
      <c r="G6" s="1" t="s">
        <v>31</v>
      </c>
    </row>
    <row r="7" spans="1:8" ht="30" x14ac:dyDescent="0.25">
      <c r="E7" s="1" t="s">
        <v>32</v>
      </c>
      <c r="F7" s="1" t="s">
        <v>33</v>
      </c>
      <c r="G7" s="1" t="s">
        <v>33</v>
      </c>
    </row>
    <row r="8" spans="1:8" ht="30" x14ac:dyDescent="0.25">
      <c r="E8" s="1" t="s">
        <v>34</v>
      </c>
      <c r="F8" s="1" t="s">
        <v>35</v>
      </c>
      <c r="G8" s="1" t="s">
        <v>35</v>
      </c>
    </row>
    <row r="9" spans="1:8" ht="30" x14ac:dyDescent="0.25">
      <c r="E9" s="1" t="s">
        <v>36</v>
      </c>
      <c r="F9" s="1" t="s">
        <v>37</v>
      </c>
      <c r="G9" s="1" t="s">
        <v>37</v>
      </c>
    </row>
    <row r="10" spans="1:8" ht="30" x14ac:dyDescent="0.25">
      <c r="E10" s="1" t="s">
        <v>38</v>
      </c>
      <c r="F10" s="1" t="s">
        <v>39</v>
      </c>
      <c r="G10" s="1" t="s">
        <v>39</v>
      </c>
    </row>
    <row r="11" spans="1:8" ht="30" x14ac:dyDescent="0.25">
      <c r="E11" s="1" t="s">
        <v>40</v>
      </c>
      <c r="F11" s="1" t="s">
        <v>41</v>
      </c>
      <c r="G11" s="1" t="s">
        <v>41</v>
      </c>
    </row>
    <row r="12" spans="1:8" ht="30" x14ac:dyDescent="0.25">
      <c r="E12" s="1" t="s">
        <v>42</v>
      </c>
      <c r="F12" s="1" t="s">
        <v>43</v>
      </c>
      <c r="G12" s="1" t="s">
        <v>43</v>
      </c>
    </row>
    <row r="13" spans="1:8" x14ac:dyDescent="0.25">
      <c r="E13" s="1" t="s">
        <v>44</v>
      </c>
      <c r="F13" s="1" t="s">
        <v>45</v>
      </c>
      <c r="G13" s="1" t="s">
        <v>45</v>
      </c>
    </row>
    <row r="14" spans="1:8" ht="30" x14ac:dyDescent="0.25">
      <c r="E14" s="1" t="s">
        <v>46</v>
      </c>
      <c r="F14" s="1" t="s">
        <v>47</v>
      </c>
      <c r="G14" s="1" t="s">
        <v>47</v>
      </c>
    </row>
    <row r="15" spans="1:8" ht="30" x14ac:dyDescent="0.25">
      <c r="E15" s="1" t="s">
        <v>48</v>
      </c>
      <c r="F15" s="1" t="s">
        <v>49</v>
      </c>
      <c r="G15" s="1" t="s">
        <v>49</v>
      </c>
    </row>
    <row r="16" spans="1:8" ht="30" x14ac:dyDescent="0.25">
      <c r="E16" s="1" t="s">
        <v>50</v>
      </c>
      <c r="F16" s="1" t="s">
        <v>51</v>
      </c>
      <c r="G16" s="1" t="s">
        <v>51</v>
      </c>
    </row>
    <row r="17" spans="5:7" ht="30" x14ac:dyDescent="0.25">
      <c r="E17" s="1" t="s">
        <v>52</v>
      </c>
      <c r="F17" s="1" t="s">
        <v>53</v>
      </c>
      <c r="G17" s="1" t="s">
        <v>53</v>
      </c>
    </row>
    <row r="18" spans="5:7" ht="45" x14ac:dyDescent="0.25">
      <c r="E18" s="1" t="s">
        <v>54</v>
      </c>
      <c r="F18" s="1" t="s">
        <v>55</v>
      </c>
      <c r="G18" s="1" t="s">
        <v>55</v>
      </c>
    </row>
    <row r="19" spans="5:7" ht="30" x14ac:dyDescent="0.25">
      <c r="E19" s="1" t="s">
        <v>56</v>
      </c>
      <c r="F19" s="1" t="s">
        <v>57</v>
      </c>
      <c r="G19" s="1" t="s">
        <v>57</v>
      </c>
    </row>
    <row r="20" spans="5:7" ht="45" x14ac:dyDescent="0.25">
      <c r="E20" s="1" t="s">
        <v>58</v>
      </c>
      <c r="F20" s="1" t="s">
        <v>59</v>
      </c>
      <c r="G20" s="1" t="s">
        <v>59</v>
      </c>
    </row>
    <row r="21" spans="5:7" ht="30" x14ac:dyDescent="0.25">
      <c r="E21" s="1" t="s">
        <v>60</v>
      </c>
      <c r="F21" s="1" t="s">
        <v>61</v>
      </c>
      <c r="G21" s="1" t="s">
        <v>61</v>
      </c>
    </row>
    <row r="22" spans="5:7" ht="30" x14ac:dyDescent="0.25">
      <c r="E22" s="1" t="s">
        <v>62</v>
      </c>
      <c r="F22" s="1" t="s">
        <v>63</v>
      </c>
      <c r="G22" s="1" t="s">
        <v>63</v>
      </c>
    </row>
    <row r="23" spans="5:7" ht="45" x14ac:dyDescent="0.25">
      <c r="E23" s="1" t="s">
        <v>64</v>
      </c>
      <c r="F23" s="1" t="s">
        <v>65</v>
      </c>
      <c r="G23" s="1" t="s">
        <v>65</v>
      </c>
    </row>
    <row r="24" spans="5:7" ht="30" x14ac:dyDescent="0.25">
      <c r="E24" s="1" t="s">
        <v>66</v>
      </c>
      <c r="F24" s="1" t="s">
        <v>67</v>
      </c>
      <c r="G24" s="1" t="s">
        <v>67</v>
      </c>
    </row>
    <row r="25" spans="5:7" ht="30" x14ac:dyDescent="0.25">
      <c r="E25" s="1" t="s">
        <v>68</v>
      </c>
      <c r="F25" s="1" t="s">
        <v>69</v>
      </c>
      <c r="G25" s="1" t="s">
        <v>69</v>
      </c>
    </row>
    <row r="26" spans="5:7" ht="45" x14ac:dyDescent="0.25">
      <c r="E26" s="1" t="s">
        <v>70</v>
      </c>
      <c r="F26" s="1" t="s">
        <v>71</v>
      </c>
      <c r="G26" s="1" t="s">
        <v>71</v>
      </c>
    </row>
    <row r="27" spans="5:7" x14ac:dyDescent="0.25">
      <c r="E27" s="1" t="s">
        <v>72</v>
      </c>
      <c r="F27" s="1" t="s">
        <v>73</v>
      </c>
      <c r="G27" s="1" t="s">
        <v>21</v>
      </c>
    </row>
    <row r="28" spans="5:7" x14ac:dyDescent="0.25">
      <c r="E28" s="1"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9981-54AD-4893-85D6-50E230D1C908}">
  <sheetPr>
    <tabColor rgb="FFFFFF00"/>
    <pageSetUpPr fitToPage="1"/>
  </sheetPr>
  <dimension ref="A1:AG972"/>
  <sheetViews>
    <sheetView tabSelected="1" zoomScale="90" zoomScaleNormal="70" workbookViewId="0">
      <selection activeCell="K39" sqref="K39"/>
    </sheetView>
  </sheetViews>
  <sheetFormatPr defaultColWidth="9.140625" defaultRowHeight="14.45" customHeight="1" x14ac:dyDescent="0.25"/>
  <cols>
    <col min="1" max="1" width="9.28515625" customWidth="1"/>
    <col min="2" max="2" width="16.7109375" customWidth="1"/>
    <col min="3" max="3" width="32.5703125" customWidth="1"/>
    <col min="4" max="4" width="9.28515625" customWidth="1"/>
    <col min="5" max="6" width="11.5703125" customWidth="1"/>
    <col min="7" max="7" width="8.42578125" customWidth="1"/>
    <col min="8" max="8" width="8.5703125" style="3" customWidth="1"/>
    <col min="9" max="9" width="17.28515625" customWidth="1"/>
    <col min="10" max="10" width="17.28515625" style="34" customWidth="1"/>
    <col min="11" max="11" width="52.140625" style="1" customWidth="1"/>
    <col min="12" max="12" width="46.85546875" customWidth="1"/>
    <col min="13" max="13" width="53.42578125" customWidth="1"/>
    <col min="14" max="14" width="69.85546875" customWidth="1"/>
    <col min="15" max="15" width="12.85546875" style="1" customWidth="1"/>
    <col min="16" max="16" width="17" style="3" customWidth="1"/>
    <col min="17" max="17" width="24.5703125" style="3" customWidth="1"/>
    <col min="18" max="18" width="18.5703125" style="3" customWidth="1"/>
    <col min="19" max="19" width="17.28515625" style="3" customWidth="1"/>
    <col min="20" max="20" width="25.28515625" style="3" customWidth="1"/>
    <col min="21" max="21" width="18.85546875" customWidth="1"/>
    <col min="22" max="22" width="10.5703125" customWidth="1"/>
    <col min="23" max="23" width="23.28515625" customWidth="1"/>
    <col min="24" max="24" width="19.5703125" customWidth="1"/>
    <col min="25" max="25" width="17.140625" style="15" customWidth="1"/>
    <col min="26" max="26" width="17.140625" style="99" customWidth="1"/>
    <col min="27" max="27" width="26.140625" style="46" bestFit="1" customWidth="1"/>
    <col min="28" max="28" width="33.42578125" style="47" bestFit="1" customWidth="1"/>
    <col min="29" max="29" width="13.5703125" customWidth="1"/>
    <col min="30" max="30" width="15" customWidth="1"/>
    <col min="31" max="31" width="16.85546875" bestFit="1" customWidth="1"/>
    <col min="32" max="32" width="27.28515625" customWidth="1"/>
    <col min="33" max="33" width="13.5703125" customWidth="1"/>
  </cols>
  <sheetData>
    <row r="1" spans="1:32" ht="31.5" x14ac:dyDescent="0.25">
      <c r="A1" s="115" t="s">
        <v>74</v>
      </c>
      <c r="B1" s="116">
        <v>45383</v>
      </c>
      <c r="AC1" s="14"/>
      <c r="AD1" s="14"/>
      <c r="AE1" s="14"/>
    </row>
    <row r="2" spans="1:32" s="16" customFormat="1" ht="87.75" customHeight="1" x14ac:dyDescent="0.3">
      <c r="A2" s="13" t="s">
        <v>75</v>
      </c>
      <c r="B2" s="13" t="s">
        <v>76</v>
      </c>
      <c r="C2" s="13" t="s">
        <v>77</v>
      </c>
      <c r="D2" s="13" t="s">
        <v>78</v>
      </c>
      <c r="E2" s="13" t="s">
        <v>79</v>
      </c>
      <c r="F2" s="13" t="s">
        <v>80</v>
      </c>
      <c r="G2" s="13" t="s">
        <v>81</v>
      </c>
      <c r="H2" s="13" t="s">
        <v>82</v>
      </c>
      <c r="I2" s="31" t="s">
        <v>83</v>
      </c>
      <c r="J2" s="106" t="s">
        <v>84</v>
      </c>
      <c r="K2" s="13" t="s">
        <v>85</v>
      </c>
      <c r="L2" s="13" t="s">
        <v>86</v>
      </c>
      <c r="M2" s="13" t="s">
        <v>87</v>
      </c>
      <c r="N2" s="31" t="s">
        <v>88</v>
      </c>
      <c r="O2" s="31" t="s">
        <v>89</v>
      </c>
      <c r="P2" s="31" t="s">
        <v>90</v>
      </c>
      <c r="Q2" s="31" t="s">
        <v>91</v>
      </c>
      <c r="R2" s="31" t="s">
        <v>92</v>
      </c>
      <c r="S2" s="31" t="s">
        <v>93</v>
      </c>
      <c r="T2" s="31" t="s">
        <v>94</v>
      </c>
      <c r="U2" s="31" t="s">
        <v>95</v>
      </c>
      <c r="V2" s="25" t="s">
        <v>96</v>
      </c>
      <c r="W2" s="33" t="s">
        <v>97</v>
      </c>
      <c r="X2" s="31" t="s">
        <v>98</v>
      </c>
      <c r="Y2" s="32" t="s">
        <v>99</v>
      </c>
      <c r="Z2" s="100" t="s">
        <v>100</v>
      </c>
      <c r="AA2" s="25" t="s">
        <v>101</v>
      </c>
      <c r="AB2" s="48" t="s">
        <v>102</v>
      </c>
      <c r="AC2" s="13" t="s">
        <v>103</v>
      </c>
      <c r="AD2" s="13" t="s">
        <v>104</v>
      </c>
      <c r="AE2" s="13" t="s">
        <v>105</v>
      </c>
      <c r="AF2" s="13" t="s">
        <v>106</v>
      </c>
    </row>
    <row r="3" spans="1:32" s="35" customFormat="1" ht="225" x14ac:dyDescent="0.25">
      <c r="A3" s="35">
        <v>400</v>
      </c>
      <c r="B3" s="34" t="s">
        <v>107</v>
      </c>
      <c r="C3" s="34" t="s">
        <v>108</v>
      </c>
      <c r="D3" s="34">
        <v>3195</v>
      </c>
      <c r="E3" s="36">
        <v>44854</v>
      </c>
      <c r="F3" s="36">
        <v>46203</v>
      </c>
      <c r="G3" s="37">
        <f>F3-E3</f>
        <v>1349</v>
      </c>
      <c r="H3" s="55">
        <f t="shared" ref="H3:H8" si="0">IF(O3="Completed",1,($B$1-E3)/G3)</f>
        <v>0.3921423276501112</v>
      </c>
      <c r="I3" s="52">
        <v>15000000</v>
      </c>
      <c r="J3" s="52" t="s">
        <v>109</v>
      </c>
      <c r="K3" s="34" t="s">
        <v>110</v>
      </c>
      <c r="L3" s="34" t="s">
        <v>21</v>
      </c>
      <c r="M3" s="34" t="s">
        <v>21</v>
      </c>
      <c r="N3" s="34" t="s">
        <v>111</v>
      </c>
      <c r="O3" s="34" t="s">
        <v>22</v>
      </c>
      <c r="P3" s="52">
        <v>15000000</v>
      </c>
      <c r="Q3" s="52">
        <v>0</v>
      </c>
      <c r="R3" s="52">
        <f>P3+Q3</f>
        <v>15000000</v>
      </c>
      <c r="S3" s="52">
        <v>3629037.24</v>
      </c>
      <c r="T3" s="52">
        <v>4500317.26</v>
      </c>
      <c r="U3" s="52">
        <f t="shared" ref="U3:U47" si="1">S3+T3</f>
        <v>8129354.5</v>
      </c>
      <c r="V3" s="51">
        <f>U3/I3</f>
        <v>0.54195696666666671</v>
      </c>
      <c r="W3" s="52"/>
      <c r="X3" s="52">
        <f>I3+W3</f>
        <v>15000000</v>
      </c>
      <c r="Y3" s="53">
        <f>X3-R3</f>
        <v>0</v>
      </c>
      <c r="Z3" s="53" t="s">
        <v>112</v>
      </c>
      <c r="AA3" s="34" t="s">
        <v>21</v>
      </c>
      <c r="AB3" s="34" t="s">
        <v>21</v>
      </c>
      <c r="AC3" s="34" t="s">
        <v>8</v>
      </c>
      <c r="AD3" s="34" t="s">
        <v>25</v>
      </c>
      <c r="AE3" s="34" t="s">
        <v>113</v>
      </c>
      <c r="AF3" s="34" t="s">
        <v>114</v>
      </c>
    </row>
    <row r="4" spans="1:32" s="35" customFormat="1" ht="285" x14ac:dyDescent="0.25">
      <c r="A4" s="35">
        <v>400</v>
      </c>
      <c r="B4" s="34" t="s">
        <v>115</v>
      </c>
      <c r="C4" s="34" t="s">
        <v>116</v>
      </c>
      <c r="D4" s="34">
        <v>3276</v>
      </c>
      <c r="E4" s="36">
        <v>44854</v>
      </c>
      <c r="F4" s="36">
        <v>46203</v>
      </c>
      <c r="G4" s="37">
        <f t="shared" ref="G4:G8" si="2">F4-E4</f>
        <v>1349</v>
      </c>
      <c r="H4" s="55">
        <f t="shared" si="0"/>
        <v>0.3921423276501112</v>
      </c>
      <c r="I4" s="52">
        <v>368100</v>
      </c>
      <c r="J4" s="52" t="s">
        <v>117</v>
      </c>
      <c r="K4" s="34" t="s">
        <v>118</v>
      </c>
      <c r="L4" s="34" t="s">
        <v>21</v>
      </c>
      <c r="M4" s="34" t="s">
        <v>21</v>
      </c>
      <c r="N4" s="34" t="s">
        <v>119</v>
      </c>
      <c r="O4" s="34" t="s">
        <v>17</v>
      </c>
      <c r="P4" s="52">
        <v>41986.75</v>
      </c>
      <c r="Q4" s="52">
        <f>97927.2-41986.75</f>
        <v>55940.45</v>
      </c>
      <c r="R4" s="52">
        <f>P4+Q4</f>
        <v>97927.2</v>
      </c>
      <c r="S4" s="52">
        <v>25232.019999999997</v>
      </c>
      <c r="T4" s="52">
        <v>39021.79</v>
      </c>
      <c r="U4" s="52">
        <f t="shared" si="1"/>
        <v>64253.81</v>
      </c>
      <c r="V4" s="51">
        <f t="shared" ref="V4:V8" si="3">U4/I4</f>
        <v>0.17455531105677805</v>
      </c>
      <c r="W4" s="51"/>
      <c r="X4" s="52">
        <f t="shared" ref="X4:X47" si="4">I4+W4</f>
        <v>368100</v>
      </c>
      <c r="Y4" s="53">
        <f t="shared" ref="Y4:Y47" si="5">X4-R4</f>
        <v>270172.79999999999</v>
      </c>
      <c r="Z4" s="53" t="s">
        <v>112</v>
      </c>
      <c r="AA4" s="34" t="s">
        <v>21</v>
      </c>
      <c r="AB4" s="34" t="s">
        <v>21</v>
      </c>
      <c r="AC4" s="34" t="s">
        <v>15</v>
      </c>
      <c r="AD4" s="34" t="s">
        <v>25</v>
      </c>
      <c r="AE4" s="34" t="s">
        <v>120</v>
      </c>
      <c r="AF4" s="34" t="s">
        <v>121</v>
      </c>
    </row>
    <row r="5" spans="1:32" s="35" customFormat="1" ht="45" x14ac:dyDescent="0.25">
      <c r="A5" s="35">
        <v>400</v>
      </c>
      <c r="B5" s="34" t="s">
        <v>122</v>
      </c>
      <c r="C5" s="34" t="s">
        <v>123</v>
      </c>
      <c r="D5" s="34">
        <v>3195</v>
      </c>
      <c r="E5" s="36">
        <v>44790</v>
      </c>
      <c r="F5" s="36">
        <v>45657</v>
      </c>
      <c r="G5" s="37">
        <f t="shared" si="2"/>
        <v>867</v>
      </c>
      <c r="H5" s="55">
        <f t="shared" si="0"/>
        <v>1</v>
      </c>
      <c r="I5" s="52">
        <v>250000</v>
      </c>
      <c r="J5" s="52" t="s">
        <v>124</v>
      </c>
      <c r="K5" s="34" t="s">
        <v>125</v>
      </c>
      <c r="L5" s="34" t="s">
        <v>21</v>
      </c>
      <c r="M5" s="34" t="s">
        <v>21</v>
      </c>
      <c r="N5" s="34" t="s">
        <v>126</v>
      </c>
      <c r="O5" s="34" t="s">
        <v>26</v>
      </c>
      <c r="P5" s="52">
        <v>250000</v>
      </c>
      <c r="Q5" s="52"/>
      <c r="R5" s="52">
        <f>P5+Q5</f>
        <v>250000</v>
      </c>
      <c r="S5" s="52">
        <v>250000</v>
      </c>
      <c r="T5" s="52"/>
      <c r="U5" s="52">
        <f t="shared" si="1"/>
        <v>250000</v>
      </c>
      <c r="V5" s="51">
        <f t="shared" si="3"/>
        <v>1</v>
      </c>
      <c r="W5" s="51"/>
      <c r="X5" s="52">
        <f t="shared" si="4"/>
        <v>250000</v>
      </c>
      <c r="Y5" s="53">
        <f t="shared" si="5"/>
        <v>0</v>
      </c>
      <c r="Z5" s="53" t="s">
        <v>112</v>
      </c>
      <c r="AA5" s="34" t="s">
        <v>21</v>
      </c>
      <c r="AB5" s="34" t="s">
        <v>21</v>
      </c>
      <c r="AC5" s="34" t="s">
        <v>15</v>
      </c>
      <c r="AD5" s="34" t="s">
        <v>25</v>
      </c>
      <c r="AE5" s="34" t="s">
        <v>127</v>
      </c>
    </row>
    <row r="6" spans="1:32" s="35" customFormat="1" ht="75" x14ac:dyDescent="0.25">
      <c r="A6" s="35">
        <v>400</v>
      </c>
      <c r="B6" s="34" t="s">
        <v>128</v>
      </c>
      <c r="C6" s="34" t="s">
        <v>129</v>
      </c>
      <c r="D6" s="34">
        <v>3195</v>
      </c>
      <c r="E6" s="36">
        <v>44670</v>
      </c>
      <c r="F6" s="36">
        <v>44742</v>
      </c>
      <c r="G6" s="37">
        <f t="shared" si="2"/>
        <v>72</v>
      </c>
      <c r="H6" s="55">
        <f t="shared" si="0"/>
        <v>1</v>
      </c>
      <c r="I6" s="52">
        <v>16074</v>
      </c>
      <c r="J6" s="52" t="s">
        <v>130</v>
      </c>
      <c r="K6" s="34" t="s">
        <v>131</v>
      </c>
      <c r="L6" s="34" t="s">
        <v>21</v>
      </c>
      <c r="M6" s="34" t="s">
        <v>21</v>
      </c>
      <c r="N6" s="34" t="s">
        <v>132</v>
      </c>
      <c r="O6" s="34" t="s">
        <v>26</v>
      </c>
      <c r="P6" s="52">
        <v>16073.49</v>
      </c>
      <c r="Q6" s="52"/>
      <c r="R6" s="52">
        <f t="shared" ref="R6:R47" si="6">P6+Q6</f>
        <v>16073.49</v>
      </c>
      <c r="S6" s="52">
        <v>16073.49</v>
      </c>
      <c r="T6" s="52"/>
      <c r="U6" s="52">
        <f t="shared" si="1"/>
        <v>16073.49</v>
      </c>
      <c r="V6" s="51">
        <f t="shared" si="3"/>
        <v>0.9999682717431877</v>
      </c>
      <c r="W6" s="93">
        <v>-0.51</v>
      </c>
      <c r="X6" s="52">
        <f t="shared" si="4"/>
        <v>16073.49</v>
      </c>
      <c r="Y6" s="53">
        <f t="shared" si="5"/>
        <v>0</v>
      </c>
      <c r="Z6" s="53" t="s">
        <v>112</v>
      </c>
      <c r="AA6" s="34" t="s">
        <v>21</v>
      </c>
      <c r="AB6" s="34" t="s">
        <v>21</v>
      </c>
      <c r="AC6" s="34" t="s">
        <v>15</v>
      </c>
      <c r="AD6" s="34" t="s">
        <v>25</v>
      </c>
      <c r="AE6" s="34" t="s">
        <v>113</v>
      </c>
    </row>
    <row r="7" spans="1:32" s="35" customFormat="1" ht="30" x14ac:dyDescent="0.25">
      <c r="A7" s="35">
        <v>400</v>
      </c>
      <c r="B7" s="34" t="s">
        <v>133</v>
      </c>
      <c r="C7" s="34" t="s">
        <v>134</v>
      </c>
      <c r="D7" s="34">
        <v>3150</v>
      </c>
      <c r="E7" s="36">
        <v>44854</v>
      </c>
      <c r="F7" s="36">
        <v>45107</v>
      </c>
      <c r="G7" s="37">
        <f t="shared" si="2"/>
        <v>253</v>
      </c>
      <c r="H7" s="55">
        <f t="shared" si="0"/>
        <v>1</v>
      </c>
      <c r="I7" s="53">
        <v>13449</v>
      </c>
      <c r="J7" s="53" t="s">
        <v>135</v>
      </c>
      <c r="K7" s="34" t="s">
        <v>136</v>
      </c>
      <c r="L7" s="34" t="s">
        <v>21</v>
      </c>
      <c r="M7" s="34" t="s">
        <v>21</v>
      </c>
      <c r="N7" s="34" t="s">
        <v>137</v>
      </c>
      <c r="O7" s="34" t="s">
        <v>26</v>
      </c>
      <c r="P7" s="52">
        <v>13028.7</v>
      </c>
      <c r="Q7" s="52"/>
      <c r="R7" s="52">
        <f t="shared" si="6"/>
        <v>13028.7</v>
      </c>
      <c r="S7" s="52">
        <v>13028.7</v>
      </c>
      <c r="T7" s="52"/>
      <c r="U7" s="52">
        <f t="shared" si="1"/>
        <v>13028.7</v>
      </c>
      <c r="V7" s="51">
        <f t="shared" si="3"/>
        <v>0.96874860584430078</v>
      </c>
      <c r="W7" s="93">
        <v>-420.3</v>
      </c>
      <c r="X7" s="52">
        <f t="shared" si="4"/>
        <v>13028.7</v>
      </c>
      <c r="Y7" s="53">
        <f t="shared" si="5"/>
        <v>0</v>
      </c>
      <c r="Z7" s="53" t="s">
        <v>112</v>
      </c>
      <c r="AA7" s="34" t="s">
        <v>21</v>
      </c>
      <c r="AB7" s="34" t="s">
        <v>21</v>
      </c>
      <c r="AC7" s="34" t="s">
        <v>15</v>
      </c>
      <c r="AD7" s="34" t="s">
        <v>25</v>
      </c>
      <c r="AE7" s="34" t="s">
        <v>113</v>
      </c>
    </row>
    <row r="8" spans="1:32" s="35" customFormat="1" ht="30" x14ac:dyDescent="0.25">
      <c r="A8" s="35">
        <v>400</v>
      </c>
      <c r="B8" s="34" t="s">
        <v>138</v>
      </c>
      <c r="C8" s="34" t="s">
        <v>139</v>
      </c>
      <c r="D8" s="34">
        <v>3195</v>
      </c>
      <c r="E8" s="36">
        <v>44854</v>
      </c>
      <c r="F8" s="36">
        <v>45107</v>
      </c>
      <c r="G8" s="37">
        <f t="shared" si="2"/>
        <v>253</v>
      </c>
      <c r="H8" s="55">
        <f t="shared" si="0"/>
        <v>1</v>
      </c>
      <c r="I8" s="83">
        <v>6724</v>
      </c>
      <c r="J8" s="53" t="s">
        <v>140</v>
      </c>
      <c r="K8" s="34" t="s">
        <v>141</v>
      </c>
      <c r="L8" s="34" t="s">
        <v>21</v>
      </c>
      <c r="M8" s="34" t="s">
        <v>21</v>
      </c>
      <c r="N8" s="34" t="s">
        <v>137</v>
      </c>
      <c r="O8" s="34" t="s">
        <v>26</v>
      </c>
      <c r="P8" s="53">
        <v>6195</v>
      </c>
      <c r="Q8" s="52"/>
      <c r="R8" s="52">
        <f t="shared" si="6"/>
        <v>6195</v>
      </c>
      <c r="S8" s="53">
        <v>6195</v>
      </c>
      <c r="T8" s="53"/>
      <c r="U8" s="52">
        <f t="shared" si="1"/>
        <v>6195</v>
      </c>
      <c r="V8" s="51">
        <f t="shared" si="3"/>
        <v>0.92132659131469363</v>
      </c>
      <c r="W8" s="93">
        <v>-529</v>
      </c>
      <c r="X8" s="52">
        <f t="shared" si="4"/>
        <v>6195</v>
      </c>
      <c r="Y8" s="53">
        <f t="shared" si="5"/>
        <v>0</v>
      </c>
      <c r="Z8" s="53" t="s">
        <v>112</v>
      </c>
      <c r="AA8" s="34" t="s">
        <v>21</v>
      </c>
      <c r="AB8" s="34" t="s">
        <v>21</v>
      </c>
      <c r="AC8" s="34" t="s">
        <v>15</v>
      </c>
      <c r="AD8" s="34" t="s">
        <v>25</v>
      </c>
      <c r="AE8" s="34" t="s">
        <v>113</v>
      </c>
    </row>
    <row r="9" spans="1:32" s="35" customFormat="1" ht="135" x14ac:dyDescent="0.25">
      <c r="A9" s="35">
        <v>402</v>
      </c>
      <c r="B9" s="34" t="s">
        <v>142</v>
      </c>
      <c r="C9" s="34" t="s">
        <v>143</v>
      </c>
      <c r="D9" s="34" t="s">
        <v>144</v>
      </c>
      <c r="E9" s="36">
        <v>44734</v>
      </c>
      <c r="F9" s="36">
        <v>45473</v>
      </c>
      <c r="G9" s="37">
        <f t="shared" ref="G9:G31" si="7">F9-E9</f>
        <v>739</v>
      </c>
      <c r="H9" s="55">
        <f t="shared" ref="H9" si="8">IF(O9="Completed",1,($B$1-E9)/G9)</f>
        <v>0.878213802435724</v>
      </c>
      <c r="I9" s="53">
        <v>10936</v>
      </c>
      <c r="J9" s="53" t="s">
        <v>145</v>
      </c>
      <c r="K9" s="34" t="s">
        <v>146</v>
      </c>
      <c r="L9" s="34" t="s">
        <v>147</v>
      </c>
      <c r="M9" s="34" t="s">
        <v>148</v>
      </c>
      <c r="N9" s="34" t="s">
        <v>149</v>
      </c>
      <c r="O9" s="34" t="s">
        <v>22</v>
      </c>
      <c r="P9" s="53">
        <v>10936</v>
      </c>
      <c r="Q9" s="52">
        <v>0</v>
      </c>
      <c r="R9" s="52">
        <f t="shared" si="6"/>
        <v>10936</v>
      </c>
      <c r="S9" s="53">
        <v>893.18</v>
      </c>
      <c r="T9" s="53">
        <v>330.26</v>
      </c>
      <c r="U9" s="52">
        <f t="shared" si="1"/>
        <v>1223.44</v>
      </c>
      <c r="V9" s="51">
        <f t="shared" ref="V9:V31" si="9">U9/I9</f>
        <v>0.1118727139722019</v>
      </c>
      <c r="W9" s="93"/>
      <c r="X9" s="52">
        <f t="shared" si="4"/>
        <v>10936</v>
      </c>
      <c r="Y9" s="53">
        <f t="shared" si="5"/>
        <v>0</v>
      </c>
      <c r="Z9" s="53" t="s">
        <v>112</v>
      </c>
      <c r="AA9" s="34">
        <v>12</v>
      </c>
      <c r="AB9" s="34" t="s">
        <v>15</v>
      </c>
      <c r="AC9" s="34" t="s">
        <v>15</v>
      </c>
      <c r="AD9" s="34" t="s">
        <v>20</v>
      </c>
      <c r="AE9" s="34" t="s">
        <v>150</v>
      </c>
    </row>
    <row r="10" spans="1:32" s="35" customFormat="1" ht="225" x14ac:dyDescent="0.25">
      <c r="A10" s="35">
        <v>402</v>
      </c>
      <c r="B10" s="34" t="s">
        <v>151</v>
      </c>
      <c r="C10" s="34" t="s">
        <v>152</v>
      </c>
      <c r="D10" s="34">
        <v>3279</v>
      </c>
      <c r="E10" s="36">
        <v>44791</v>
      </c>
      <c r="F10" s="36">
        <v>45521</v>
      </c>
      <c r="G10" s="37">
        <f t="shared" ref="G10:G30" si="10">F10-E10</f>
        <v>730</v>
      </c>
      <c r="H10" s="55">
        <f t="shared" ref="H10:H30" si="11">IF(O10="Completed",1,($B$1-E10)/G10)</f>
        <v>0.81095890410958904</v>
      </c>
      <c r="I10" s="53">
        <v>8527243</v>
      </c>
      <c r="J10" s="53" t="s">
        <v>153</v>
      </c>
      <c r="K10" s="34" t="s">
        <v>154</v>
      </c>
      <c r="L10" s="34" t="s">
        <v>155</v>
      </c>
      <c r="M10" s="34" t="s">
        <v>156</v>
      </c>
      <c r="N10" s="34" t="s">
        <v>157</v>
      </c>
      <c r="O10" s="34" t="s">
        <v>17</v>
      </c>
      <c r="P10" s="53">
        <v>3503593.43</v>
      </c>
      <c r="Q10" s="52">
        <v>317505.83</v>
      </c>
      <c r="R10" s="52">
        <f t="shared" si="6"/>
        <v>3821099.2600000002</v>
      </c>
      <c r="S10" s="53">
        <v>2243323.77</v>
      </c>
      <c r="T10" s="53">
        <v>317505.83</v>
      </c>
      <c r="U10" s="52">
        <f t="shared" si="1"/>
        <v>2560829.6</v>
      </c>
      <c r="V10" s="51">
        <f t="shared" ref="V10:V30" si="12">U10/I10</f>
        <v>0.30031155439102653</v>
      </c>
      <c r="W10" s="93"/>
      <c r="X10" s="52">
        <f t="shared" si="4"/>
        <v>8527243</v>
      </c>
      <c r="Y10" s="53">
        <f t="shared" si="5"/>
        <v>4706143.74</v>
      </c>
      <c r="Z10" s="53" t="s">
        <v>112</v>
      </c>
      <c r="AA10" s="34">
        <v>784</v>
      </c>
      <c r="AB10" s="34" t="s">
        <v>15</v>
      </c>
      <c r="AC10" s="34" t="s">
        <v>15</v>
      </c>
      <c r="AD10" s="34" t="s">
        <v>158</v>
      </c>
      <c r="AE10" s="34" t="s">
        <v>159</v>
      </c>
    </row>
    <row r="11" spans="1:32" s="35" customFormat="1" ht="120" x14ac:dyDescent="0.25">
      <c r="A11" s="35">
        <v>402</v>
      </c>
      <c r="B11" s="34" t="s">
        <v>160</v>
      </c>
      <c r="C11" s="34" t="s">
        <v>161</v>
      </c>
      <c r="D11" s="34" t="s">
        <v>144</v>
      </c>
      <c r="E11" s="36">
        <v>44854</v>
      </c>
      <c r="F11" s="36">
        <v>45657</v>
      </c>
      <c r="G11" s="37">
        <f t="shared" si="10"/>
        <v>803</v>
      </c>
      <c r="H11" s="55">
        <f t="shared" si="11"/>
        <v>0.65877957658779573</v>
      </c>
      <c r="I11" s="53">
        <v>1559280</v>
      </c>
      <c r="J11" s="53" t="s">
        <v>162</v>
      </c>
      <c r="K11" s="34" t="s">
        <v>163</v>
      </c>
      <c r="L11" s="34" t="s">
        <v>164</v>
      </c>
      <c r="M11" s="34" t="s">
        <v>165</v>
      </c>
      <c r="N11" s="34" t="s">
        <v>166</v>
      </c>
      <c r="O11" s="34" t="s">
        <v>17</v>
      </c>
      <c r="P11" s="53">
        <v>96605.62</v>
      </c>
      <c r="Q11" s="52">
        <v>469792</v>
      </c>
      <c r="R11" s="52">
        <f t="shared" si="6"/>
        <v>566397.62</v>
      </c>
      <c r="S11" s="53">
        <v>172.51</v>
      </c>
      <c r="T11" s="53">
        <v>14777.71</v>
      </c>
      <c r="U11" s="52">
        <f t="shared" si="1"/>
        <v>14950.22</v>
      </c>
      <c r="V11" s="51">
        <f t="shared" si="12"/>
        <v>9.587899543378995E-3</v>
      </c>
      <c r="W11" s="52">
        <v>-59280</v>
      </c>
      <c r="X11" s="52">
        <f t="shared" si="4"/>
        <v>1500000</v>
      </c>
      <c r="Y11" s="53">
        <f t="shared" si="5"/>
        <v>933602.38</v>
      </c>
      <c r="Z11" s="53" t="s">
        <v>112</v>
      </c>
      <c r="AA11" s="34">
        <v>0</v>
      </c>
      <c r="AB11" s="34" t="s">
        <v>15</v>
      </c>
      <c r="AC11" s="34" t="s">
        <v>15</v>
      </c>
      <c r="AD11" s="34" t="s">
        <v>25</v>
      </c>
      <c r="AE11" s="34" t="s">
        <v>113</v>
      </c>
    </row>
    <row r="12" spans="1:32" s="35" customFormat="1" ht="255" x14ac:dyDescent="0.25">
      <c r="A12" s="35">
        <v>402</v>
      </c>
      <c r="B12" s="34" t="s">
        <v>167</v>
      </c>
      <c r="C12" s="34" t="s">
        <v>168</v>
      </c>
      <c r="D12" s="34" t="s">
        <v>144</v>
      </c>
      <c r="E12" s="36">
        <v>44854</v>
      </c>
      <c r="F12" s="36">
        <v>45838</v>
      </c>
      <c r="G12" s="37">
        <f t="shared" si="10"/>
        <v>984</v>
      </c>
      <c r="H12" s="55">
        <f t="shared" si="11"/>
        <v>0.53760162601626016</v>
      </c>
      <c r="I12" s="53">
        <v>1646881</v>
      </c>
      <c r="J12" s="53" t="s">
        <v>169</v>
      </c>
      <c r="K12" s="34" t="s">
        <v>170</v>
      </c>
      <c r="L12" s="34" t="s">
        <v>171</v>
      </c>
      <c r="M12" s="34" t="s">
        <v>172</v>
      </c>
      <c r="N12" s="34" t="s">
        <v>173</v>
      </c>
      <c r="O12" s="34" t="s">
        <v>17</v>
      </c>
      <c r="P12" s="53">
        <v>520000</v>
      </c>
      <c r="Q12" s="52">
        <v>0</v>
      </c>
      <c r="R12" s="52">
        <f t="shared" si="6"/>
        <v>520000</v>
      </c>
      <c r="S12" s="53">
        <v>0</v>
      </c>
      <c r="T12" s="53">
        <v>10000</v>
      </c>
      <c r="U12" s="52">
        <f t="shared" si="1"/>
        <v>10000</v>
      </c>
      <c r="V12" s="51">
        <f t="shared" si="12"/>
        <v>6.0720841396555061E-3</v>
      </c>
      <c r="W12" s="52">
        <v>-500000</v>
      </c>
      <c r="X12" s="52">
        <f t="shared" si="4"/>
        <v>1146881</v>
      </c>
      <c r="Y12" s="53">
        <f t="shared" si="5"/>
        <v>626881</v>
      </c>
      <c r="Z12" s="53" t="s">
        <v>112</v>
      </c>
      <c r="AA12" s="34">
        <v>0</v>
      </c>
      <c r="AB12" s="34" t="s">
        <v>15</v>
      </c>
      <c r="AC12" s="34" t="s">
        <v>15</v>
      </c>
      <c r="AD12" s="34" t="s">
        <v>25</v>
      </c>
      <c r="AE12" s="34" t="s">
        <v>120</v>
      </c>
    </row>
    <row r="13" spans="1:32" s="35" customFormat="1" ht="60" x14ac:dyDescent="0.25">
      <c r="A13" s="35">
        <v>402</v>
      </c>
      <c r="B13" s="34" t="s">
        <v>174</v>
      </c>
      <c r="C13" s="34" t="s">
        <v>175</v>
      </c>
      <c r="D13" s="34">
        <v>3266</v>
      </c>
      <c r="E13" s="36">
        <v>44652</v>
      </c>
      <c r="F13" s="36">
        <v>45016</v>
      </c>
      <c r="G13" s="37">
        <f t="shared" si="10"/>
        <v>364</v>
      </c>
      <c r="H13" s="55">
        <f t="shared" si="11"/>
        <v>1</v>
      </c>
      <c r="I13" s="53">
        <v>25727.13</v>
      </c>
      <c r="J13" s="53" t="s">
        <v>176</v>
      </c>
      <c r="K13" s="34" t="s">
        <v>177</v>
      </c>
      <c r="L13" s="34" t="s">
        <v>178</v>
      </c>
      <c r="M13" s="34" t="s">
        <v>179</v>
      </c>
      <c r="N13" s="34" t="s">
        <v>180</v>
      </c>
      <c r="O13" s="34" t="s">
        <v>26</v>
      </c>
      <c r="P13" s="53">
        <v>8328.8700000000008</v>
      </c>
      <c r="Q13" s="52">
        <v>0</v>
      </c>
      <c r="R13" s="52">
        <f t="shared" si="6"/>
        <v>8328.8700000000008</v>
      </c>
      <c r="S13" s="53">
        <v>8328.8700000000008</v>
      </c>
      <c r="T13" s="53">
        <v>0</v>
      </c>
      <c r="U13" s="52">
        <f t="shared" si="1"/>
        <v>8328.8700000000008</v>
      </c>
      <c r="V13" s="51">
        <f t="shared" si="12"/>
        <v>0.32373879247315968</v>
      </c>
      <c r="W13" s="93"/>
      <c r="X13" s="52">
        <f t="shared" si="4"/>
        <v>25727.13</v>
      </c>
      <c r="Y13" s="53">
        <f t="shared" si="5"/>
        <v>17398.260000000002</v>
      </c>
      <c r="Z13" s="53" t="s">
        <v>112</v>
      </c>
      <c r="AA13" s="34">
        <v>438</v>
      </c>
      <c r="AB13" s="34" t="s">
        <v>15</v>
      </c>
      <c r="AC13" s="34" t="s">
        <v>15</v>
      </c>
      <c r="AD13" s="34" t="s">
        <v>20</v>
      </c>
      <c r="AE13" s="34" t="s">
        <v>150</v>
      </c>
    </row>
    <row r="14" spans="1:32" s="35" customFormat="1" ht="30" x14ac:dyDescent="0.25">
      <c r="A14" s="35">
        <v>402</v>
      </c>
      <c r="B14" s="34" t="s">
        <v>181</v>
      </c>
      <c r="C14" s="34" t="s">
        <v>182</v>
      </c>
      <c r="D14" s="34">
        <v>3204</v>
      </c>
      <c r="E14" s="36">
        <v>44743</v>
      </c>
      <c r="F14" s="36">
        <v>45107</v>
      </c>
      <c r="G14" s="37">
        <f t="shared" si="10"/>
        <v>364</v>
      </c>
      <c r="H14" s="55">
        <f t="shared" si="11"/>
        <v>1</v>
      </c>
      <c r="I14" s="53">
        <v>173353</v>
      </c>
      <c r="J14" s="53" t="s">
        <v>183</v>
      </c>
      <c r="K14" s="34" t="s">
        <v>184</v>
      </c>
      <c r="L14" s="34"/>
      <c r="M14" s="82"/>
      <c r="N14" s="34" t="s">
        <v>185</v>
      </c>
      <c r="O14" s="34" t="s">
        <v>26</v>
      </c>
      <c r="P14" s="53">
        <v>173353</v>
      </c>
      <c r="Q14" s="52">
        <v>0</v>
      </c>
      <c r="R14" s="52">
        <f t="shared" si="6"/>
        <v>173353</v>
      </c>
      <c r="S14" s="53">
        <v>173353</v>
      </c>
      <c r="T14" s="53">
        <v>0</v>
      </c>
      <c r="U14" s="52">
        <f t="shared" si="1"/>
        <v>173353</v>
      </c>
      <c r="V14" s="51">
        <f t="shared" si="12"/>
        <v>1</v>
      </c>
      <c r="W14" s="93"/>
      <c r="X14" s="52">
        <f t="shared" si="4"/>
        <v>173353</v>
      </c>
      <c r="Y14" s="53">
        <f t="shared" si="5"/>
        <v>0</v>
      </c>
      <c r="Z14" s="53" t="s">
        <v>112</v>
      </c>
      <c r="AA14" s="34" t="s">
        <v>21</v>
      </c>
      <c r="AB14" s="34" t="s">
        <v>21</v>
      </c>
      <c r="AC14" s="34" t="s">
        <v>15</v>
      </c>
      <c r="AD14" s="34" t="s">
        <v>25</v>
      </c>
      <c r="AE14" s="34" t="s">
        <v>150</v>
      </c>
    </row>
    <row r="15" spans="1:32" s="35" customFormat="1" ht="30" x14ac:dyDescent="0.25">
      <c r="A15" s="35">
        <v>402</v>
      </c>
      <c r="B15" s="34" t="s">
        <v>186</v>
      </c>
      <c r="C15" s="34" t="s">
        <v>187</v>
      </c>
      <c r="D15" s="34">
        <v>3266</v>
      </c>
      <c r="E15" s="36">
        <v>44652</v>
      </c>
      <c r="F15" s="36">
        <v>45016</v>
      </c>
      <c r="G15" s="37">
        <f t="shared" si="10"/>
        <v>364</v>
      </c>
      <c r="H15" s="55">
        <f t="shared" si="11"/>
        <v>1</v>
      </c>
      <c r="I15" s="53">
        <v>626889.56999999995</v>
      </c>
      <c r="J15" s="53" t="s">
        <v>176</v>
      </c>
      <c r="K15" s="34" t="s">
        <v>188</v>
      </c>
      <c r="L15" s="34" t="s">
        <v>189</v>
      </c>
      <c r="M15" s="34" t="s">
        <v>190</v>
      </c>
      <c r="N15" s="34" t="s">
        <v>185</v>
      </c>
      <c r="O15" s="34" t="s">
        <v>26</v>
      </c>
      <c r="P15" s="53">
        <v>626889.56999999995</v>
      </c>
      <c r="Q15" s="52">
        <v>0</v>
      </c>
      <c r="R15" s="52">
        <f t="shared" si="6"/>
        <v>626889.56999999995</v>
      </c>
      <c r="S15" s="53">
        <v>626889.56999999995</v>
      </c>
      <c r="T15" s="53">
        <v>0</v>
      </c>
      <c r="U15" s="52">
        <f t="shared" si="1"/>
        <v>626889.56999999995</v>
      </c>
      <c r="V15" s="51">
        <f t="shared" si="12"/>
        <v>1</v>
      </c>
      <c r="W15" s="93"/>
      <c r="X15" s="52">
        <f t="shared" si="4"/>
        <v>626889.56999999995</v>
      </c>
      <c r="Y15" s="53">
        <f t="shared" si="5"/>
        <v>0</v>
      </c>
      <c r="Z15" s="53" t="s">
        <v>112</v>
      </c>
      <c r="AA15" s="34">
        <v>463</v>
      </c>
      <c r="AB15" s="34" t="s">
        <v>15</v>
      </c>
      <c r="AC15" s="34" t="s">
        <v>15</v>
      </c>
      <c r="AD15" s="34" t="s">
        <v>20</v>
      </c>
      <c r="AE15" s="34" t="s">
        <v>150</v>
      </c>
    </row>
    <row r="16" spans="1:32" s="35" customFormat="1" ht="75" x14ac:dyDescent="0.25">
      <c r="A16" s="35">
        <v>402</v>
      </c>
      <c r="B16" s="34" t="s">
        <v>191</v>
      </c>
      <c r="C16" s="34" t="s">
        <v>192</v>
      </c>
      <c r="D16" s="34">
        <v>3151</v>
      </c>
      <c r="E16" s="36">
        <v>44854</v>
      </c>
      <c r="F16" s="36">
        <v>46387</v>
      </c>
      <c r="G16" s="37">
        <f t="shared" si="10"/>
        <v>1533</v>
      </c>
      <c r="H16" s="55">
        <f t="shared" si="11"/>
        <v>0.345075016307893</v>
      </c>
      <c r="I16" s="53">
        <v>7500000</v>
      </c>
      <c r="J16" s="53" t="s">
        <v>193</v>
      </c>
      <c r="K16" s="34" t="s">
        <v>194</v>
      </c>
      <c r="L16" s="34" t="s">
        <v>195</v>
      </c>
      <c r="M16" s="34" t="s">
        <v>196</v>
      </c>
      <c r="N16" s="34" t="s">
        <v>197</v>
      </c>
      <c r="O16" s="34" t="s">
        <v>17</v>
      </c>
      <c r="P16" s="53">
        <v>2422267.6</v>
      </c>
      <c r="Q16" s="52"/>
      <c r="R16" s="52">
        <f t="shared" si="6"/>
        <v>2422267.6</v>
      </c>
      <c r="S16" s="53">
        <v>179410</v>
      </c>
      <c r="T16" s="53">
        <f>78250+104.25</f>
        <v>78354.25</v>
      </c>
      <c r="U16" s="52">
        <f t="shared" si="1"/>
        <v>257764.25</v>
      </c>
      <c r="V16" s="51">
        <f t="shared" si="12"/>
        <v>3.4368566666666669E-2</v>
      </c>
      <c r="W16" s="51"/>
      <c r="X16" s="52">
        <f t="shared" si="4"/>
        <v>7500000</v>
      </c>
      <c r="Y16" s="53">
        <f t="shared" si="5"/>
        <v>5077732.4000000004</v>
      </c>
      <c r="Z16" s="53" t="s">
        <v>112</v>
      </c>
      <c r="AA16" s="34" t="s">
        <v>21</v>
      </c>
      <c r="AB16" s="34" t="s">
        <v>15</v>
      </c>
      <c r="AC16" s="34" t="s">
        <v>15</v>
      </c>
      <c r="AD16" s="34" t="s">
        <v>25</v>
      </c>
      <c r="AE16" s="34" t="s">
        <v>113</v>
      </c>
    </row>
    <row r="17" spans="1:32" s="35" customFormat="1" ht="60" x14ac:dyDescent="0.25">
      <c r="A17" s="35">
        <v>402</v>
      </c>
      <c r="B17" s="34" t="s">
        <v>198</v>
      </c>
      <c r="C17" s="34" t="s">
        <v>199</v>
      </c>
      <c r="D17" s="34">
        <v>3151</v>
      </c>
      <c r="E17" s="36">
        <v>44854</v>
      </c>
      <c r="F17" s="36">
        <v>45473</v>
      </c>
      <c r="G17" s="37">
        <f t="shared" si="10"/>
        <v>619</v>
      </c>
      <c r="H17" s="55">
        <f t="shared" si="11"/>
        <v>0.8546042003231018</v>
      </c>
      <c r="I17" s="53">
        <v>1040000</v>
      </c>
      <c r="J17" s="53" t="s">
        <v>200</v>
      </c>
      <c r="K17" s="34" t="s">
        <v>201</v>
      </c>
      <c r="L17" s="34" t="s">
        <v>202</v>
      </c>
      <c r="M17" s="34" t="s">
        <v>203</v>
      </c>
      <c r="N17" s="34" t="s">
        <v>204</v>
      </c>
      <c r="O17" s="34" t="s">
        <v>22</v>
      </c>
      <c r="P17" s="53">
        <v>0</v>
      </c>
      <c r="Q17" s="52">
        <v>0</v>
      </c>
      <c r="R17" s="52">
        <f t="shared" si="6"/>
        <v>0</v>
      </c>
      <c r="S17" s="53">
        <v>796237.5</v>
      </c>
      <c r="T17" s="53">
        <v>0</v>
      </c>
      <c r="U17" s="52">
        <f t="shared" si="1"/>
        <v>796237.5</v>
      </c>
      <c r="V17" s="51">
        <f t="shared" si="12"/>
        <v>0.76561298076923079</v>
      </c>
      <c r="W17" s="51"/>
      <c r="X17" s="52">
        <f t="shared" si="4"/>
        <v>1040000</v>
      </c>
      <c r="Y17" s="53">
        <f t="shared" si="5"/>
        <v>1040000</v>
      </c>
      <c r="Z17" s="53" t="s">
        <v>112</v>
      </c>
      <c r="AA17" s="34" t="s">
        <v>21</v>
      </c>
      <c r="AB17" s="34" t="s">
        <v>15</v>
      </c>
      <c r="AC17" s="34" t="s">
        <v>15</v>
      </c>
      <c r="AD17" s="34" t="s">
        <v>25</v>
      </c>
      <c r="AE17" s="34" t="s">
        <v>113</v>
      </c>
    </row>
    <row r="18" spans="1:32" s="35" customFormat="1" ht="135" x14ac:dyDescent="0.25">
      <c r="A18" s="35">
        <v>402</v>
      </c>
      <c r="B18" s="34" t="s">
        <v>205</v>
      </c>
      <c r="C18" s="34" t="s">
        <v>206</v>
      </c>
      <c r="D18" s="34">
        <v>3279</v>
      </c>
      <c r="E18" s="36">
        <v>44791</v>
      </c>
      <c r="F18" s="36">
        <v>45473</v>
      </c>
      <c r="G18" s="37">
        <f t="shared" si="10"/>
        <v>682</v>
      </c>
      <c r="H18" s="55">
        <f t="shared" si="11"/>
        <v>0.86803519061583578</v>
      </c>
      <c r="I18" s="53">
        <v>87690</v>
      </c>
      <c r="J18" s="53" t="s">
        <v>207</v>
      </c>
      <c r="K18" s="34" t="s">
        <v>208</v>
      </c>
      <c r="L18" s="34" t="s">
        <v>209</v>
      </c>
      <c r="M18" s="34" t="s">
        <v>210</v>
      </c>
      <c r="N18" s="34" t="s">
        <v>211</v>
      </c>
      <c r="O18" s="34" t="s">
        <v>17</v>
      </c>
      <c r="P18" s="53">
        <v>22169.94</v>
      </c>
      <c r="Q18" s="52">
        <v>0</v>
      </c>
      <c r="R18" s="52">
        <f t="shared" si="6"/>
        <v>22169.94</v>
      </c>
      <c r="S18" s="53">
        <v>22169.94</v>
      </c>
      <c r="T18" s="53">
        <v>0</v>
      </c>
      <c r="U18" s="52">
        <f t="shared" si="1"/>
        <v>22169.94</v>
      </c>
      <c r="V18" s="51">
        <f t="shared" si="12"/>
        <v>0.25282175846732807</v>
      </c>
      <c r="W18" s="93"/>
      <c r="X18" s="52">
        <f t="shared" si="4"/>
        <v>87690</v>
      </c>
      <c r="Y18" s="53">
        <f t="shared" si="5"/>
        <v>65520.06</v>
      </c>
      <c r="Z18" s="53" t="s">
        <v>112</v>
      </c>
      <c r="AA18" s="34">
        <v>12</v>
      </c>
      <c r="AB18" s="34" t="s">
        <v>15</v>
      </c>
      <c r="AC18" s="34" t="s">
        <v>15</v>
      </c>
      <c r="AD18" s="34" t="s">
        <v>158</v>
      </c>
      <c r="AE18" s="34" t="s">
        <v>113</v>
      </c>
    </row>
    <row r="19" spans="1:32" s="35" customFormat="1" ht="90" x14ac:dyDescent="0.25">
      <c r="A19" s="35">
        <v>402</v>
      </c>
      <c r="B19" s="34" t="s">
        <v>212</v>
      </c>
      <c r="C19" s="34" t="s">
        <v>213</v>
      </c>
      <c r="D19" s="34" t="s">
        <v>144</v>
      </c>
      <c r="E19" s="36">
        <v>44854</v>
      </c>
      <c r="F19" s="36">
        <v>46387</v>
      </c>
      <c r="G19" s="37">
        <f t="shared" si="10"/>
        <v>1533</v>
      </c>
      <c r="H19" s="55">
        <f t="shared" si="11"/>
        <v>0.345075016307893</v>
      </c>
      <c r="I19" s="53">
        <v>5000000</v>
      </c>
      <c r="J19" s="53" t="s">
        <v>214</v>
      </c>
      <c r="K19" s="34" t="s">
        <v>215</v>
      </c>
      <c r="L19" s="34" t="s">
        <v>216</v>
      </c>
      <c r="M19" s="34" t="s">
        <v>217</v>
      </c>
      <c r="N19" s="34" t="s">
        <v>218</v>
      </c>
      <c r="O19" s="34" t="s">
        <v>17</v>
      </c>
      <c r="P19" s="53">
        <v>69974.100000000006</v>
      </c>
      <c r="Q19" s="52">
        <v>0</v>
      </c>
      <c r="R19" s="52">
        <f t="shared" si="6"/>
        <v>69974.100000000006</v>
      </c>
      <c r="S19" s="53">
        <v>1321.25</v>
      </c>
      <c r="T19" s="53">
        <v>1827.76</v>
      </c>
      <c r="U19" s="52">
        <f t="shared" si="1"/>
        <v>3149.01</v>
      </c>
      <c r="V19" s="51">
        <f t="shared" si="12"/>
        <v>6.2980200000000005E-4</v>
      </c>
      <c r="W19" s="52">
        <v>-2000000</v>
      </c>
      <c r="X19" s="52">
        <f t="shared" si="4"/>
        <v>3000000</v>
      </c>
      <c r="Y19" s="53">
        <f t="shared" si="5"/>
        <v>2930025.9</v>
      </c>
      <c r="Z19" s="53" t="s">
        <v>112</v>
      </c>
      <c r="AA19" s="34" t="s">
        <v>21</v>
      </c>
      <c r="AB19" s="34" t="s">
        <v>15</v>
      </c>
      <c r="AC19" s="34" t="s">
        <v>15</v>
      </c>
      <c r="AD19" s="34" t="s">
        <v>25</v>
      </c>
      <c r="AE19" s="34" t="s">
        <v>120</v>
      </c>
    </row>
    <row r="20" spans="1:32" s="35" customFormat="1" ht="45" x14ac:dyDescent="0.25">
      <c r="A20" s="35">
        <v>402</v>
      </c>
      <c r="B20" s="34" t="s">
        <v>219</v>
      </c>
      <c r="C20" s="34" t="s">
        <v>220</v>
      </c>
      <c r="D20" s="34" t="s">
        <v>144</v>
      </c>
      <c r="E20" s="36">
        <v>44854</v>
      </c>
      <c r="F20" s="36">
        <v>45657</v>
      </c>
      <c r="G20" s="37">
        <f t="shared" si="10"/>
        <v>803</v>
      </c>
      <c r="H20" s="55">
        <f t="shared" si="11"/>
        <v>0.65877957658779573</v>
      </c>
      <c r="I20" s="53">
        <v>2909528</v>
      </c>
      <c r="J20" s="53" t="s">
        <v>221</v>
      </c>
      <c r="K20" s="34" t="s">
        <v>222</v>
      </c>
      <c r="L20" s="34" t="s">
        <v>223</v>
      </c>
      <c r="M20" s="34" t="s">
        <v>224</v>
      </c>
      <c r="N20" s="34" t="s">
        <v>225</v>
      </c>
      <c r="O20" s="34" t="s">
        <v>17</v>
      </c>
      <c r="P20" s="53">
        <v>0</v>
      </c>
      <c r="Q20" s="52">
        <v>2048593.44</v>
      </c>
      <c r="R20" s="52">
        <f t="shared" si="6"/>
        <v>2048593.44</v>
      </c>
      <c r="S20" s="53">
        <v>0</v>
      </c>
      <c r="T20" s="53">
        <v>107583.25</v>
      </c>
      <c r="U20" s="52">
        <f t="shared" si="1"/>
        <v>107583.25</v>
      </c>
      <c r="V20" s="51">
        <f t="shared" si="12"/>
        <v>3.6976186515476052E-2</v>
      </c>
      <c r="W20" s="52">
        <v>-400000</v>
      </c>
      <c r="X20" s="52">
        <f t="shared" si="4"/>
        <v>2509528</v>
      </c>
      <c r="Y20" s="53">
        <f t="shared" si="5"/>
        <v>460934.56000000006</v>
      </c>
      <c r="Z20" s="53" t="s">
        <v>112</v>
      </c>
      <c r="AA20" s="34">
        <v>520</v>
      </c>
      <c r="AB20" s="34" t="s">
        <v>15</v>
      </c>
      <c r="AC20" s="34" t="s">
        <v>15</v>
      </c>
      <c r="AD20" s="34" t="s">
        <v>25</v>
      </c>
      <c r="AE20" s="34" t="s">
        <v>150</v>
      </c>
    </row>
    <row r="21" spans="1:32" s="35" customFormat="1" ht="45" x14ac:dyDescent="0.25">
      <c r="A21" s="35">
        <v>402</v>
      </c>
      <c r="B21" s="34" t="s">
        <v>226</v>
      </c>
      <c r="C21" s="34" t="s">
        <v>227</v>
      </c>
      <c r="D21" s="34">
        <v>3151</v>
      </c>
      <c r="E21" s="36">
        <v>44854</v>
      </c>
      <c r="F21" s="36">
        <v>45107</v>
      </c>
      <c r="G21" s="37">
        <f t="shared" si="10"/>
        <v>253</v>
      </c>
      <c r="H21" s="55">
        <f t="shared" si="11"/>
        <v>1</v>
      </c>
      <c r="I21" s="53">
        <v>240000</v>
      </c>
      <c r="J21" s="53" t="s">
        <v>228</v>
      </c>
      <c r="K21" s="34" t="s">
        <v>229</v>
      </c>
      <c r="L21" s="34" t="s">
        <v>230</v>
      </c>
      <c r="M21" s="34" t="s">
        <v>231</v>
      </c>
      <c r="N21" s="34" t="s">
        <v>185</v>
      </c>
      <c r="O21" s="34" t="s">
        <v>26</v>
      </c>
      <c r="P21" s="53">
        <v>219898.38</v>
      </c>
      <c r="Q21" s="52">
        <v>0</v>
      </c>
      <c r="R21" s="52">
        <f t="shared" si="6"/>
        <v>219898.38</v>
      </c>
      <c r="S21" s="53">
        <v>219898.38</v>
      </c>
      <c r="T21" s="53">
        <v>0</v>
      </c>
      <c r="U21" s="52">
        <f t="shared" si="1"/>
        <v>219898.38</v>
      </c>
      <c r="V21" s="51">
        <f t="shared" si="12"/>
        <v>0.91624325000000006</v>
      </c>
      <c r="W21" s="51"/>
      <c r="X21" s="52">
        <f t="shared" si="4"/>
        <v>240000</v>
      </c>
      <c r="Y21" s="53">
        <f t="shared" si="5"/>
        <v>20101.619999999995</v>
      </c>
      <c r="Z21" s="53" t="s">
        <v>112</v>
      </c>
      <c r="AA21" s="34" t="s">
        <v>21</v>
      </c>
      <c r="AB21" s="34" t="s">
        <v>15</v>
      </c>
      <c r="AC21" s="34" t="s">
        <v>15</v>
      </c>
      <c r="AD21" s="34" t="s">
        <v>25</v>
      </c>
      <c r="AE21" s="34" t="s">
        <v>113</v>
      </c>
    </row>
    <row r="22" spans="1:32" s="35" customFormat="1" ht="75" x14ac:dyDescent="0.25">
      <c r="A22" s="35">
        <v>402</v>
      </c>
      <c r="B22" s="34" t="s">
        <v>232</v>
      </c>
      <c r="C22" s="34" t="s">
        <v>233</v>
      </c>
      <c r="D22" s="34" t="s">
        <v>144</v>
      </c>
      <c r="E22" s="36">
        <v>44854</v>
      </c>
      <c r="F22" s="36">
        <v>45657</v>
      </c>
      <c r="G22" s="37">
        <f t="shared" si="10"/>
        <v>803</v>
      </c>
      <c r="H22" s="55">
        <f t="shared" si="11"/>
        <v>0.65877957658779573</v>
      </c>
      <c r="I22" s="53">
        <v>2090000</v>
      </c>
      <c r="J22" s="53" t="s">
        <v>234</v>
      </c>
      <c r="K22" s="34" t="s">
        <v>235</v>
      </c>
      <c r="L22" s="34" t="s">
        <v>236</v>
      </c>
      <c r="M22" s="34" t="s">
        <v>237</v>
      </c>
      <c r="N22" s="34" t="s">
        <v>238</v>
      </c>
      <c r="O22" s="34" t="s">
        <v>17</v>
      </c>
      <c r="P22" s="53">
        <v>0</v>
      </c>
      <c r="Q22" s="52">
        <f>1225720+240000+565000</f>
        <v>2030720</v>
      </c>
      <c r="R22" s="52">
        <f t="shared" si="6"/>
        <v>2030720</v>
      </c>
      <c r="S22" s="53">
        <v>0</v>
      </c>
      <c r="T22" s="53">
        <v>0</v>
      </c>
      <c r="U22" s="52">
        <f t="shared" si="1"/>
        <v>0</v>
      </c>
      <c r="V22" s="51">
        <f t="shared" si="12"/>
        <v>0</v>
      </c>
      <c r="W22" s="52">
        <v>-59280</v>
      </c>
      <c r="X22" s="52">
        <f t="shared" si="4"/>
        <v>2030720</v>
      </c>
      <c r="Y22" s="53">
        <f t="shared" si="5"/>
        <v>0</v>
      </c>
      <c r="Z22" s="53" t="s">
        <v>112</v>
      </c>
      <c r="AA22" s="34">
        <v>0</v>
      </c>
      <c r="AB22" s="34" t="s">
        <v>15</v>
      </c>
      <c r="AC22" s="34" t="s">
        <v>15</v>
      </c>
      <c r="AD22" s="34" t="s">
        <v>25</v>
      </c>
      <c r="AE22" s="34" t="s">
        <v>150</v>
      </c>
      <c r="AF22" s="34" t="s">
        <v>239</v>
      </c>
    </row>
    <row r="23" spans="1:32" s="35" customFormat="1" ht="45" x14ac:dyDescent="0.25">
      <c r="A23" s="35">
        <v>402</v>
      </c>
      <c r="B23" s="34" t="s">
        <v>240</v>
      </c>
      <c r="C23" s="34" t="s">
        <v>241</v>
      </c>
      <c r="D23" s="34">
        <v>3279</v>
      </c>
      <c r="E23" s="36">
        <v>44791</v>
      </c>
      <c r="F23" s="36">
        <v>45107</v>
      </c>
      <c r="G23" s="37">
        <f t="shared" si="10"/>
        <v>316</v>
      </c>
      <c r="H23" s="55">
        <f t="shared" si="11"/>
        <v>1</v>
      </c>
      <c r="I23" s="53">
        <v>3816</v>
      </c>
      <c r="J23" s="53" t="s">
        <v>242</v>
      </c>
      <c r="K23" s="34" t="s">
        <v>243</v>
      </c>
      <c r="L23" s="34" t="s">
        <v>244</v>
      </c>
      <c r="M23" s="34"/>
      <c r="N23" s="34" t="s">
        <v>185</v>
      </c>
      <c r="O23" s="34" t="s">
        <v>26</v>
      </c>
      <c r="P23" s="53">
        <v>0</v>
      </c>
      <c r="Q23" s="52">
        <v>0</v>
      </c>
      <c r="R23" s="52">
        <f t="shared" si="6"/>
        <v>0</v>
      </c>
      <c r="S23" s="53">
        <v>0</v>
      </c>
      <c r="T23" s="53">
        <v>0</v>
      </c>
      <c r="U23" s="52">
        <f t="shared" si="1"/>
        <v>0</v>
      </c>
      <c r="V23" s="51">
        <f t="shared" si="12"/>
        <v>0</v>
      </c>
      <c r="W23" s="51"/>
      <c r="X23" s="52">
        <f t="shared" si="4"/>
        <v>3816</v>
      </c>
      <c r="Y23" s="53">
        <f t="shared" si="5"/>
        <v>3816</v>
      </c>
      <c r="Z23" s="53" t="s">
        <v>112</v>
      </c>
      <c r="AA23" s="34" t="s">
        <v>21</v>
      </c>
      <c r="AB23" s="34" t="s">
        <v>21</v>
      </c>
      <c r="AC23" s="34" t="s">
        <v>15</v>
      </c>
      <c r="AD23" s="34" t="s">
        <v>158</v>
      </c>
      <c r="AE23" s="34" t="s">
        <v>113</v>
      </c>
    </row>
    <row r="24" spans="1:32" s="35" customFormat="1" ht="165" x14ac:dyDescent="0.25">
      <c r="A24" s="35">
        <v>402</v>
      </c>
      <c r="B24" s="34" t="s">
        <v>245</v>
      </c>
      <c r="C24" s="34" t="s">
        <v>246</v>
      </c>
      <c r="D24" s="34" t="s">
        <v>144</v>
      </c>
      <c r="E24" s="36">
        <v>44854</v>
      </c>
      <c r="F24" s="36">
        <v>45657</v>
      </c>
      <c r="G24" s="37">
        <f t="shared" si="10"/>
        <v>803</v>
      </c>
      <c r="H24" s="55">
        <f t="shared" si="11"/>
        <v>0.65877957658779573</v>
      </c>
      <c r="I24" s="53">
        <v>470000</v>
      </c>
      <c r="J24" s="53" t="s">
        <v>247</v>
      </c>
      <c r="K24" s="34" t="s">
        <v>248</v>
      </c>
      <c r="L24" s="34" t="s">
        <v>249</v>
      </c>
      <c r="M24" s="34" t="s">
        <v>250</v>
      </c>
      <c r="N24" s="34" t="s">
        <v>251</v>
      </c>
      <c r="O24" s="34" t="s">
        <v>17</v>
      </c>
      <c r="P24" s="53">
        <v>450000</v>
      </c>
      <c r="Q24" s="52">
        <v>3121</v>
      </c>
      <c r="R24" s="52">
        <f t="shared" si="6"/>
        <v>453121</v>
      </c>
      <c r="S24" s="53">
        <v>115571</v>
      </c>
      <c r="T24" s="53">
        <v>19468</v>
      </c>
      <c r="U24" s="52">
        <f t="shared" si="1"/>
        <v>135039</v>
      </c>
      <c r="V24" s="51">
        <f t="shared" si="12"/>
        <v>0.28731702127659575</v>
      </c>
      <c r="W24" s="93"/>
      <c r="X24" s="52">
        <f t="shared" si="4"/>
        <v>470000</v>
      </c>
      <c r="Y24" s="53">
        <f t="shared" si="5"/>
        <v>16879</v>
      </c>
      <c r="Z24" s="52" t="s">
        <v>252</v>
      </c>
      <c r="AA24" s="34" t="s">
        <v>21</v>
      </c>
      <c r="AB24" s="34" t="s">
        <v>15</v>
      </c>
      <c r="AC24" s="34" t="s">
        <v>15</v>
      </c>
      <c r="AD24" s="34" t="s">
        <v>25</v>
      </c>
      <c r="AE24" s="34" t="s">
        <v>113</v>
      </c>
    </row>
    <row r="25" spans="1:32" s="35" customFormat="1" ht="180" x14ac:dyDescent="0.25">
      <c r="A25" s="35">
        <v>402</v>
      </c>
      <c r="B25" s="34" t="s">
        <v>253</v>
      </c>
      <c r="C25" s="34" t="s">
        <v>254</v>
      </c>
      <c r="D25" s="34">
        <v>3208</v>
      </c>
      <c r="E25" s="36">
        <v>44854</v>
      </c>
      <c r="F25" s="36">
        <v>45657</v>
      </c>
      <c r="G25" s="37">
        <f t="shared" si="10"/>
        <v>803</v>
      </c>
      <c r="H25" s="55">
        <f t="shared" si="11"/>
        <v>0.65877957658779573</v>
      </c>
      <c r="I25" s="53">
        <v>199200</v>
      </c>
      <c r="J25" s="53" t="s">
        <v>255</v>
      </c>
      <c r="K25" s="34" t="s">
        <v>256</v>
      </c>
      <c r="L25" s="34" t="s">
        <v>257</v>
      </c>
      <c r="M25" s="34" t="s">
        <v>258</v>
      </c>
      <c r="N25" s="34" t="s">
        <v>259</v>
      </c>
      <c r="O25" s="34" t="s">
        <v>22</v>
      </c>
      <c r="P25" s="53">
        <v>0</v>
      </c>
      <c r="Q25" s="52"/>
      <c r="R25" s="52">
        <f t="shared" si="6"/>
        <v>0</v>
      </c>
      <c r="S25" s="53">
        <v>88942.77</v>
      </c>
      <c r="T25" s="53">
        <v>77106.25</v>
      </c>
      <c r="U25" s="52">
        <f t="shared" si="1"/>
        <v>166049.02000000002</v>
      </c>
      <c r="V25" s="51">
        <f t="shared" si="12"/>
        <v>0.83357941767068278</v>
      </c>
      <c r="W25" s="51"/>
      <c r="X25" s="52">
        <f t="shared" si="4"/>
        <v>199200</v>
      </c>
      <c r="Y25" s="53">
        <f t="shared" si="5"/>
        <v>199200</v>
      </c>
      <c r="Z25" s="53" t="s">
        <v>112</v>
      </c>
      <c r="AA25" s="34" t="s">
        <v>21</v>
      </c>
      <c r="AB25" s="34" t="s">
        <v>15</v>
      </c>
      <c r="AC25" s="34" t="s">
        <v>15</v>
      </c>
      <c r="AD25" s="34" t="s">
        <v>25</v>
      </c>
      <c r="AE25" s="34" t="s">
        <v>113</v>
      </c>
    </row>
    <row r="26" spans="1:32" s="35" customFormat="1" ht="105" x14ac:dyDescent="0.25">
      <c r="A26" s="35">
        <v>402</v>
      </c>
      <c r="B26" s="34" t="s">
        <v>260</v>
      </c>
      <c r="C26" s="34" t="s">
        <v>261</v>
      </c>
      <c r="D26" s="34">
        <v>3208</v>
      </c>
      <c r="E26" s="36">
        <v>44790</v>
      </c>
      <c r="F26" s="36">
        <v>45154</v>
      </c>
      <c r="G26" s="37">
        <f t="shared" si="10"/>
        <v>364</v>
      </c>
      <c r="H26" s="55">
        <f t="shared" si="11"/>
        <v>1</v>
      </c>
      <c r="I26" s="53">
        <v>5201</v>
      </c>
      <c r="J26" s="53" t="s">
        <v>262</v>
      </c>
      <c r="K26" s="34" t="s">
        <v>263</v>
      </c>
      <c r="L26" s="34" t="s">
        <v>264</v>
      </c>
      <c r="M26" s="34" t="s">
        <v>265</v>
      </c>
      <c r="N26" s="34" t="s">
        <v>185</v>
      </c>
      <c r="O26" s="34" t="s">
        <v>26</v>
      </c>
      <c r="P26" s="53">
        <v>4276.04</v>
      </c>
      <c r="Q26" s="52">
        <v>0</v>
      </c>
      <c r="R26" s="52">
        <f t="shared" si="6"/>
        <v>4276.04</v>
      </c>
      <c r="S26" s="53">
        <v>4276.04</v>
      </c>
      <c r="T26" s="53">
        <v>0</v>
      </c>
      <c r="U26" s="52">
        <f t="shared" si="1"/>
        <v>4276.04</v>
      </c>
      <c r="V26" s="51">
        <f t="shared" si="12"/>
        <v>0.82215727744664491</v>
      </c>
      <c r="W26" s="51"/>
      <c r="X26" s="52">
        <f t="shared" si="4"/>
        <v>5201</v>
      </c>
      <c r="Y26" s="53">
        <f t="shared" si="5"/>
        <v>924.96</v>
      </c>
      <c r="Z26" s="53" t="s">
        <v>112</v>
      </c>
      <c r="AA26" s="34"/>
      <c r="AB26" s="34" t="s">
        <v>15</v>
      </c>
      <c r="AC26" s="34" t="s">
        <v>15</v>
      </c>
      <c r="AD26" s="34" t="s">
        <v>25</v>
      </c>
      <c r="AE26" s="34" t="s">
        <v>113</v>
      </c>
      <c r="AF26" s="34" t="s">
        <v>266</v>
      </c>
    </row>
    <row r="27" spans="1:32" s="35" customFormat="1" ht="75" x14ac:dyDescent="0.25">
      <c r="A27" s="35">
        <v>402</v>
      </c>
      <c r="B27" s="34" t="s">
        <v>267</v>
      </c>
      <c r="C27" s="34" t="s">
        <v>268</v>
      </c>
      <c r="D27" s="34" t="s">
        <v>144</v>
      </c>
      <c r="E27" s="36">
        <v>44854</v>
      </c>
      <c r="F27" s="36">
        <v>45657</v>
      </c>
      <c r="G27" s="37">
        <f t="shared" si="10"/>
        <v>803</v>
      </c>
      <c r="H27" s="55">
        <f t="shared" si="11"/>
        <v>0.65877957658779573</v>
      </c>
      <c r="I27" s="53">
        <v>1788960</v>
      </c>
      <c r="J27" s="53" t="s">
        <v>269</v>
      </c>
      <c r="K27" s="34" t="s">
        <v>270</v>
      </c>
      <c r="L27" s="34" t="s">
        <v>271</v>
      </c>
      <c r="M27" s="34" t="s">
        <v>272</v>
      </c>
      <c r="N27" s="34" t="s">
        <v>273</v>
      </c>
      <c r="O27" s="34" t="s">
        <v>29</v>
      </c>
      <c r="P27" s="53">
        <v>0</v>
      </c>
      <c r="Q27" s="52">
        <v>0</v>
      </c>
      <c r="R27" s="52">
        <f t="shared" si="6"/>
        <v>0</v>
      </c>
      <c r="S27" s="53">
        <v>0</v>
      </c>
      <c r="T27" s="53">
        <v>0</v>
      </c>
      <c r="U27" s="52">
        <f t="shared" si="1"/>
        <v>0</v>
      </c>
      <c r="V27" s="51">
        <f t="shared" si="12"/>
        <v>0</v>
      </c>
      <c r="W27" s="93">
        <v>-1788960</v>
      </c>
      <c r="X27" s="52">
        <f>I27+W27</f>
        <v>0</v>
      </c>
      <c r="Y27" s="53">
        <f t="shared" si="5"/>
        <v>0</v>
      </c>
      <c r="Z27" s="53" t="s">
        <v>274</v>
      </c>
      <c r="AA27" s="34" t="s">
        <v>21</v>
      </c>
      <c r="AB27" s="34" t="s">
        <v>21</v>
      </c>
      <c r="AC27" s="34" t="s">
        <v>15</v>
      </c>
      <c r="AD27" s="34" t="s">
        <v>20</v>
      </c>
      <c r="AE27" s="34" t="s">
        <v>150</v>
      </c>
    </row>
    <row r="28" spans="1:32" s="35" customFormat="1" ht="120" x14ac:dyDescent="0.25">
      <c r="A28" s="35">
        <v>402</v>
      </c>
      <c r="B28" s="34" t="s">
        <v>275</v>
      </c>
      <c r="C28" s="34" t="s">
        <v>276</v>
      </c>
      <c r="D28" s="34">
        <v>3279</v>
      </c>
      <c r="E28" s="36">
        <v>44854</v>
      </c>
      <c r="F28" s="36">
        <v>45657</v>
      </c>
      <c r="G28" s="37">
        <f t="shared" si="10"/>
        <v>803</v>
      </c>
      <c r="H28" s="55">
        <f t="shared" si="11"/>
        <v>0.65877957658779573</v>
      </c>
      <c r="I28" s="53">
        <v>14520000</v>
      </c>
      <c r="J28" s="53" t="s">
        <v>277</v>
      </c>
      <c r="K28" s="34" t="s">
        <v>278</v>
      </c>
      <c r="L28" s="34" t="s">
        <v>279</v>
      </c>
      <c r="M28" s="34" t="s">
        <v>280</v>
      </c>
      <c r="N28" s="34" t="s">
        <v>157</v>
      </c>
      <c r="O28" s="34" t="s">
        <v>17</v>
      </c>
      <c r="P28" s="53">
        <v>0</v>
      </c>
      <c r="Q28" s="52">
        <v>31471.01</v>
      </c>
      <c r="R28" s="52">
        <f t="shared" si="6"/>
        <v>31471.01</v>
      </c>
      <c r="S28" s="53">
        <v>49431.119999999995</v>
      </c>
      <c r="T28" s="53">
        <v>31471.01</v>
      </c>
      <c r="U28" s="52">
        <f t="shared" si="1"/>
        <v>80902.12999999999</v>
      </c>
      <c r="V28" s="51">
        <f t="shared" si="12"/>
        <v>5.5717720385674921E-3</v>
      </c>
      <c r="W28" s="93">
        <v>0</v>
      </c>
      <c r="X28" s="52">
        <f t="shared" si="4"/>
        <v>14520000</v>
      </c>
      <c r="Y28" s="53">
        <f t="shared" si="5"/>
        <v>14488528.99</v>
      </c>
      <c r="Z28" s="53" t="s">
        <v>112</v>
      </c>
      <c r="AA28" s="34">
        <v>0</v>
      </c>
      <c r="AB28" s="34" t="s">
        <v>15</v>
      </c>
      <c r="AC28" s="34" t="s">
        <v>15</v>
      </c>
      <c r="AD28" s="34" t="s">
        <v>25</v>
      </c>
      <c r="AE28" s="34" t="s">
        <v>159</v>
      </c>
    </row>
    <row r="29" spans="1:32" s="35" customFormat="1" ht="45" x14ac:dyDescent="0.25">
      <c r="A29" s="35">
        <v>402</v>
      </c>
      <c r="B29" s="34" t="s">
        <v>281</v>
      </c>
      <c r="C29" s="34" t="s">
        <v>282</v>
      </c>
      <c r="D29" s="34" t="s">
        <v>144</v>
      </c>
      <c r="E29" s="36">
        <v>44854</v>
      </c>
      <c r="F29" s="36">
        <v>45473</v>
      </c>
      <c r="G29" s="37">
        <f t="shared" si="10"/>
        <v>619</v>
      </c>
      <c r="H29" s="55">
        <f t="shared" si="11"/>
        <v>0.8546042003231018</v>
      </c>
      <c r="I29" s="53">
        <v>4000000</v>
      </c>
      <c r="J29" s="53" t="s">
        <v>283</v>
      </c>
      <c r="K29" s="34" t="s">
        <v>284</v>
      </c>
      <c r="L29" s="34" t="s">
        <v>285</v>
      </c>
      <c r="M29" s="34" t="s">
        <v>286</v>
      </c>
      <c r="N29" s="34" t="s">
        <v>287</v>
      </c>
      <c r="O29" s="34" t="s">
        <v>17</v>
      </c>
      <c r="P29" s="53">
        <v>0</v>
      </c>
      <c r="Q29" s="52">
        <v>3393998.49</v>
      </c>
      <c r="R29" s="52">
        <f t="shared" si="6"/>
        <v>3393998.49</v>
      </c>
      <c r="S29" s="53">
        <v>0</v>
      </c>
      <c r="T29" s="53">
        <v>0</v>
      </c>
      <c r="U29" s="52">
        <f t="shared" si="1"/>
        <v>0</v>
      </c>
      <c r="V29" s="51">
        <f t="shared" si="12"/>
        <v>0</v>
      </c>
      <c r="W29" s="93">
        <v>0</v>
      </c>
      <c r="X29" s="52">
        <f t="shared" si="4"/>
        <v>4000000</v>
      </c>
      <c r="Y29" s="53">
        <f t="shared" si="5"/>
        <v>606001.50999999978</v>
      </c>
      <c r="Z29" s="53" t="s">
        <v>112</v>
      </c>
      <c r="AA29" s="34">
        <v>0</v>
      </c>
      <c r="AB29" s="34" t="s">
        <v>15</v>
      </c>
      <c r="AC29" s="34" t="s">
        <v>15</v>
      </c>
      <c r="AD29" s="34" t="s">
        <v>25</v>
      </c>
      <c r="AE29" s="34" t="s">
        <v>113</v>
      </c>
    </row>
    <row r="30" spans="1:32" s="35" customFormat="1" ht="75" x14ac:dyDescent="0.25">
      <c r="A30" s="35">
        <v>402</v>
      </c>
      <c r="B30" s="34" t="s">
        <v>288</v>
      </c>
      <c r="C30" s="34" t="s">
        <v>289</v>
      </c>
      <c r="D30" s="34">
        <v>3279</v>
      </c>
      <c r="E30" s="36">
        <v>44791</v>
      </c>
      <c r="F30" s="36">
        <v>45107</v>
      </c>
      <c r="G30" s="37">
        <f t="shared" si="10"/>
        <v>316</v>
      </c>
      <c r="H30" s="55">
        <f t="shared" si="11"/>
        <v>1</v>
      </c>
      <c r="I30" s="53">
        <v>10516</v>
      </c>
      <c r="J30" s="53" t="s">
        <v>290</v>
      </c>
      <c r="K30" s="34" t="s">
        <v>291</v>
      </c>
      <c r="L30" s="34" t="s">
        <v>292</v>
      </c>
      <c r="M30" s="34" t="s">
        <v>293</v>
      </c>
      <c r="N30" s="34" t="s">
        <v>185</v>
      </c>
      <c r="O30" s="34" t="s">
        <v>26</v>
      </c>
      <c r="P30" s="53">
        <v>0</v>
      </c>
      <c r="Q30" s="52">
        <v>0</v>
      </c>
      <c r="R30" s="52">
        <f t="shared" si="6"/>
        <v>0</v>
      </c>
      <c r="S30" s="53">
        <v>10516</v>
      </c>
      <c r="T30" s="53">
        <v>0</v>
      </c>
      <c r="U30" s="52">
        <f t="shared" si="1"/>
        <v>10516</v>
      </c>
      <c r="V30" s="51">
        <f t="shared" si="12"/>
        <v>1</v>
      </c>
      <c r="W30" s="51"/>
      <c r="X30" s="52">
        <f t="shared" si="4"/>
        <v>10516</v>
      </c>
      <c r="Y30" s="53">
        <f t="shared" si="5"/>
        <v>10516</v>
      </c>
      <c r="Z30" s="53" t="s">
        <v>112</v>
      </c>
      <c r="AA30" s="34">
        <v>41</v>
      </c>
      <c r="AB30" s="34" t="s">
        <v>15</v>
      </c>
      <c r="AC30" s="34">
        <v>0</v>
      </c>
      <c r="AD30" s="34" t="s">
        <v>158</v>
      </c>
      <c r="AE30" s="34" t="s">
        <v>113</v>
      </c>
    </row>
    <row r="31" spans="1:32" s="35" customFormat="1" ht="60" x14ac:dyDescent="0.25">
      <c r="A31" s="35">
        <v>402</v>
      </c>
      <c r="B31" s="35" t="s">
        <v>294</v>
      </c>
      <c r="C31" s="34" t="s">
        <v>295</v>
      </c>
      <c r="D31" s="34" t="s">
        <v>144</v>
      </c>
      <c r="E31" s="36">
        <v>45108</v>
      </c>
      <c r="F31" s="36">
        <v>45657</v>
      </c>
      <c r="G31" s="37">
        <f t="shared" si="7"/>
        <v>549</v>
      </c>
      <c r="H31" s="55">
        <f t="shared" ref="H31" si="13">IF(O31="Completed",1,($B$1-E31)/G31)</f>
        <v>0.50091074681238612</v>
      </c>
      <c r="I31" s="53">
        <v>843813</v>
      </c>
      <c r="J31" s="53" t="s">
        <v>247</v>
      </c>
      <c r="K31" s="34" t="s">
        <v>296</v>
      </c>
      <c r="L31" s="56" t="s">
        <v>297</v>
      </c>
      <c r="M31" s="56" t="s">
        <v>298</v>
      </c>
      <c r="N31" s="56" t="s">
        <v>299</v>
      </c>
      <c r="O31" s="34" t="s">
        <v>17</v>
      </c>
      <c r="P31" s="53">
        <v>843334.51</v>
      </c>
      <c r="Q31" s="52">
        <v>0</v>
      </c>
      <c r="R31" s="52">
        <f t="shared" si="6"/>
        <v>843334.51</v>
      </c>
      <c r="S31" s="53">
        <v>0</v>
      </c>
      <c r="T31" s="53">
        <v>0</v>
      </c>
      <c r="U31" s="52">
        <f t="shared" si="1"/>
        <v>0</v>
      </c>
      <c r="V31" s="51">
        <f t="shared" si="9"/>
        <v>0</v>
      </c>
      <c r="W31" s="93">
        <v>0</v>
      </c>
      <c r="X31" s="52">
        <f t="shared" si="4"/>
        <v>843813</v>
      </c>
      <c r="Y31" s="53">
        <f t="shared" si="5"/>
        <v>478.48999999999069</v>
      </c>
      <c r="Z31" s="53" t="s">
        <v>112</v>
      </c>
      <c r="AA31" s="34">
        <v>0</v>
      </c>
      <c r="AB31" s="34" t="s">
        <v>15</v>
      </c>
      <c r="AC31" s="34" t="s">
        <v>15</v>
      </c>
      <c r="AD31" s="34" t="s">
        <v>25</v>
      </c>
      <c r="AE31" s="34" t="s">
        <v>120</v>
      </c>
    </row>
    <row r="32" spans="1:32" s="35" customFormat="1" ht="390" x14ac:dyDescent="0.25">
      <c r="A32" s="35">
        <v>403</v>
      </c>
      <c r="B32" s="35" t="s">
        <v>300</v>
      </c>
      <c r="C32" s="34" t="s">
        <v>301</v>
      </c>
      <c r="D32" s="34">
        <v>3158</v>
      </c>
      <c r="E32" s="36">
        <v>44663</v>
      </c>
      <c r="F32" s="36">
        <v>44742</v>
      </c>
      <c r="G32" s="37">
        <f t="shared" ref="G32:G47" si="14">F32-E32</f>
        <v>79</v>
      </c>
      <c r="H32" s="55">
        <f t="shared" ref="H32:H47" si="15">IF(O32="Completed",1,($B$1-E32)/G32)</f>
        <v>1</v>
      </c>
      <c r="I32" s="53">
        <v>619026</v>
      </c>
      <c r="J32" s="53" t="s">
        <v>302</v>
      </c>
      <c r="K32" s="34" t="s">
        <v>303</v>
      </c>
      <c r="L32" s="34" t="s">
        <v>21</v>
      </c>
      <c r="M32" s="34" t="s">
        <v>21</v>
      </c>
      <c r="N32" s="34" t="s">
        <v>304</v>
      </c>
      <c r="O32" s="34" t="s">
        <v>26</v>
      </c>
      <c r="P32" s="53">
        <v>606569</v>
      </c>
      <c r="Q32" s="52">
        <v>0</v>
      </c>
      <c r="R32" s="52">
        <f t="shared" si="6"/>
        <v>606569</v>
      </c>
      <c r="S32" s="53">
        <v>606568.9</v>
      </c>
      <c r="T32" s="53"/>
      <c r="U32" s="52">
        <f t="shared" si="1"/>
        <v>606568.9</v>
      </c>
      <c r="V32" s="51">
        <f t="shared" ref="V32:V47" si="16">U32/I32</f>
        <v>0.97987628952580352</v>
      </c>
      <c r="W32" s="52">
        <v>-12457</v>
      </c>
      <c r="X32" s="52">
        <f>I32+W32</f>
        <v>606569</v>
      </c>
      <c r="Y32" s="53">
        <f t="shared" si="5"/>
        <v>0</v>
      </c>
      <c r="Z32" s="53" t="s">
        <v>112</v>
      </c>
      <c r="AA32" s="34" t="s">
        <v>21</v>
      </c>
      <c r="AB32" s="34" t="s">
        <v>21</v>
      </c>
      <c r="AC32" s="34" t="s">
        <v>15</v>
      </c>
      <c r="AD32" s="34" t="s">
        <v>25</v>
      </c>
      <c r="AE32" s="34" t="s">
        <v>127</v>
      </c>
      <c r="AF32" s="34" t="s">
        <v>305</v>
      </c>
    </row>
    <row r="33" spans="1:32" s="35" customFormat="1" ht="195" x14ac:dyDescent="0.25">
      <c r="A33" s="35">
        <v>403</v>
      </c>
      <c r="B33" s="35" t="s">
        <v>306</v>
      </c>
      <c r="C33" s="34" t="s">
        <v>307</v>
      </c>
      <c r="D33" s="34">
        <v>3158</v>
      </c>
      <c r="E33" s="36">
        <v>44854</v>
      </c>
      <c r="F33" s="36">
        <v>45107</v>
      </c>
      <c r="G33" s="37">
        <f t="shared" si="14"/>
        <v>253</v>
      </c>
      <c r="H33" s="55">
        <f t="shared" si="15"/>
        <v>1</v>
      </c>
      <c r="I33" s="53">
        <v>160000</v>
      </c>
      <c r="J33" s="53" t="s">
        <v>308</v>
      </c>
      <c r="K33" s="34" t="s">
        <v>309</v>
      </c>
      <c r="L33" s="34" t="s">
        <v>21</v>
      </c>
      <c r="M33" s="34" t="s">
        <v>21</v>
      </c>
      <c r="N33" s="34" t="s">
        <v>310</v>
      </c>
      <c r="O33" s="34" t="s">
        <v>26</v>
      </c>
      <c r="P33" s="53">
        <v>143950</v>
      </c>
      <c r="Q33" s="52">
        <v>0</v>
      </c>
      <c r="R33" s="52">
        <f t="shared" si="6"/>
        <v>143950</v>
      </c>
      <c r="S33" s="53">
        <v>143950</v>
      </c>
      <c r="T33" s="53"/>
      <c r="U33" s="52">
        <f t="shared" si="1"/>
        <v>143950</v>
      </c>
      <c r="V33" s="51">
        <f t="shared" si="16"/>
        <v>0.89968749999999997</v>
      </c>
      <c r="W33" s="52">
        <v>-16050</v>
      </c>
      <c r="X33" s="52">
        <f t="shared" si="4"/>
        <v>143950</v>
      </c>
      <c r="Y33" s="53">
        <f t="shared" si="5"/>
        <v>0</v>
      </c>
      <c r="Z33" s="53" t="s">
        <v>112</v>
      </c>
      <c r="AA33" s="34" t="s">
        <v>21</v>
      </c>
      <c r="AB33" s="34" t="s">
        <v>21</v>
      </c>
      <c r="AC33" s="34" t="s">
        <v>15</v>
      </c>
      <c r="AD33" s="34" t="s">
        <v>25</v>
      </c>
      <c r="AE33" s="34" t="s">
        <v>113</v>
      </c>
      <c r="AF33" s="34" t="s">
        <v>311</v>
      </c>
    </row>
    <row r="34" spans="1:32" s="35" customFormat="1" ht="255" x14ac:dyDescent="0.25">
      <c r="A34" s="35">
        <v>403</v>
      </c>
      <c r="B34" s="35" t="s">
        <v>312</v>
      </c>
      <c r="C34" s="34" t="s">
        <v>313</v>
      </c>
      <c r="D34" s="34">
        <v>3158</v>
      </c>
      <c r="E34" s="36">
        <v>44854</v>
      </c>
      <c r="F34" s="36">
        <v>45107</v>
      </c>
      <c r="G34" s="37">
        <f t="shared" si="14"/>
        <v>253</v>
      </c>
      <c r="H34" s="55">
        <f t="shared" si="15"/>
        <v>1</v>
      </c>
      <c r="I34" s="54">
        <v>0</v>
      </c>
      <c r="J34" s="54" t="s">
        <v>314</v>
      </c>
      <c r="K34" s="58" t="s">
        <v>315</v>
      </c>
      <c r="L34" s="34" t="s">
        <v>21</v>
      </c>
      <c r="M34" s="34" t="s">
        <v>21</v>
      </c>
      <c r="N34" s="34"/>
      <c r="O34" s="34" t="s">
        <v>26</v>
      </c>
      <c r="P34" s="53">
        <v>0</v>
      </c>
      <c r="Q34" s="52"/>
      <c r="R34" s="52">
        <f t="shared" si="6"/>
        <v>0</v>
      </c>
      <c r="S34" s="53">
        <v>0</v>
      </c>
      <c r="T34" s="53"/>
      <c r="U34" s="52">
        <f t="shared" si="1"/>
        <v>0</v>
      </c>
      <c r="V34" s="51" t="e">
        <f t="shared" si="16"/>
        <v>#DIV/0!</v>
      </c>
      <c r="W34" s="51"/>
      <c r="X34" s="52">
        <f t="shared" si="4"/>
        <v>0</v>
      </c>
      <c r="Y34" s="53">
        <f t="shared" si="5"/>
        <v>0</v>
      </c>
      <c r="Z34" s="53" t="s">
        <v>112</v>
      </c>
      <c r="AA34" s="34" t="s">
        <v>21</v>
      </c>
      <c r="AB34" s="34" t="s">
        <v>21</v>
      </c>
      <c r="AC34" s="34" t="s">
        <v>15</v>
      </c>
      <c r="AD34" s="34" t="s">
        <v>25</v>
      </c>
      <c r="AE34" s="34" t="s">
        <v>127</v>
      </c>
      <c r="AF34" s="57" t="s">
        <v>316</v>
      </c>
    </row>
    <row r="35" spans="1:32" s="35" customFormat="1" ht="165" x14ac:dyDescent="0.25">
      <c r="A35" s="35">
        <v>403</v>
      </c>
      <c r="B35" s="35" t="s">
        <v>317</v>
      </c>
      <c r="C35" s="34" t="s">
        <v>318</v>
      </c>
      <c r="D35" s="34">
        <v>3158</v>
      </c>
      <c r="E35" s="36">
        <v>44854</v>
      </c>
      <c r="F35" s="36">
        <v>45838</v>
      </c>
      <c r="G35" s="37">
        <f t="shared" si="14"/>
        <v>984</v>
      </c>
      <c r="H35" s="55">
        <f t="shared" si="15"/>
        <v>1</v>
      </c>
      <c r="I35" s="54">
        <v>5700</v>
      </c>
      <c r="J35" s="54" t="s">
        <v>319</v>
      </c>
      <c r="K35" s="58" t="s">
        <v>320</v>
      </c>
      <c r="L35" s="34" t="s">
        <v>21</v>
      </c>
      <c r="M35" s="34" t="s">
        <v>21</v>
      </c>
      <c r="N35" s="34"/>
      <c r="O35" s="34" t="s">
        <v>26</v>
      </c>
      <c r="P35" s="53">
        <v>5700</v>
      </c>
      <c r="Q35" s="52"/>
      <c r="R35" s="52">
        <f t="shared" si="6"/>
        <v>5700</v>
      </c>
      <c r="S35" s="53">
        <v>5700</v>
      </c>
      <c r="T35" s="53"/>
      <c r="U35" s="52">
        <f t="shared" si="1"/>
        <v>5700</v>
      </c>
      <c r="V35" s="51">
        <f t="shared" si="16"/>
        <v>1</v>
      </c>
      <c r="W35" s="51"/>
      <c r="X35" s="52">
        <f t="shared" si="4"/>
        <v>5700</v>
      </c>
      <c r="Y35" s="53">
        <f t="shared" si="5"/>
        <v>0</v>
      </c>
      <c r="Z35" s="53" t="s">
        <v>112</v>
      </c>
      <c r="AA35" s="34" t="s">
        <v>21</v>
      </c>
      <c r="AB35" s="34" t="s">
        <v>21</v>
      </c>
      <c r="AC35" s="34" t="s">
        <v>15</v>
      </c>
      <c r="AD35" s="34" t="s">
        <v>25</v>
      </c>
      <c r="AE35" s="34" t="s">
        <v>120</v>
      </c>
      <c r="AF35" s="57" t="s">
        <v>321</v>
      </c>
    </row>
    <row r="36" spans="1:32" s="35" customFormat="1" ht="390" x14ac:dyDescent="0.25">
      <c r="A36" s="35">
        <v>403</v>
      </c>
      <c r="B36" s="35" t="s">
        <v>322</v>
      </c>
      <c r="C36" s="34" t="s">
        <v>323</v>
      </c>
      <c r="D36" s="34">
        <v>3158</v>
      </c>
      <c r="E36" s="36">
        <v>44854</v>
      </c>
      <c r="F36" s="36">
        <v>45473</v>
      </c>
      <c r="G36" s="37">
        <f t="shared" si="14"/>
        <v>619</v>
      </c>
      <c r="H36" s="55">
        <f t="shared" si="15"/>
        <v>0.8546042003231018</v>
      </c>
      <c r="I36" s="54">
        <v>1000000</v>
      </c>
      <c r="J36" s="54" t="s">
        <v>324</v>
      </c>
      <c r="K36" s="34" t="s">
        <v>325</v>
      </c>
      <c r="L36" s="34" t="s">
        <v>21</v>
      </c>
      <c r="M36" s="34" t="s">
        <v>21</v>
      </c>
      <c r="N36" s="34" t="s">
        <v>326</v>
      </c>
      <c r="O36" s="34" t="s">
        <v>17</v>
      </c>
      <c r="P36" s="83">
        <v>981366.93</v>
      </c>
      <c r="Q36" s="84">
        <f>S36</f>
        <v>18633.07</v>
      </c>
      <c r="R36" s="84">
        <f t="shared" si="6"/>
        <v>1000000</v>
      </c>
      <c r="S36" s="53">
        <v>18633.07</v>
      </c>
      <c r="T36" s="83">
        <v>18889.2</v>
      </c>
      <c r="U36" s="52">
        <f t="shared" si="1"/>
        <v>37522.270000000004</v>
      </c>
      <c r="V36" s="51">
        <f>U36/I36</f>
        <v>3.7522270000000003E-2</v>
      </c>
      <c r="W36" s="51"/>
      <c r="X36" s="52">
        <f>I36+W36</f>
        <v>1000000</v>
      </c>
      <c r="Y36" s="53">
        <f t="shared" si="5"/>
        <v>0</v>
      </c>
      <c r="Z36" s="53" t="s">
        <v>112</v>
      </c>
      <c r="AA36" s="34" t="s">
        <v>21</v>
      </c>
      <c r="AB36" s="34" t="s">
        <v>21</v>
      </c>
      <c r="AC36" s="34" t="s">
        <v>15</v>
      </c>
      <c r="AD36" s="34" t="s">
        <v>25</v>
      </c>
      <c r="AE36" s="34" t="s">
        <v>127</v>
      </c>
      <c r="AF36" s="57" t="s">
        <v>327</v>
      </c>
    </row>
    <row r="37" spans="1:32" s="35" customFormat="1" ht="270" x14ac:dyDescent="0.25">
      <c r="A37" s="35">
        <v>403</v>
      </c>
      <c r="B37" s="35" t="s">
        <v>328</v>
      </c>
      <c r="C37" s="34" t="s">
        <v>329</v>
      </c>
      <c r="D37" s="34">
        <v>3158</v>
      </c>
      <c r="E37" s="36">
        <v>44854</v>
      </c>
      <c r="F37" s="36">
        <v>45838</v>
      </c>
      <c r="G37" s="37">
        <f t="shared" si="14"/>
        <v>984</v>
      </c>
      <c r="H37" s="55">
        <f t="shared" si="15"/>
        <v>1</v>
      </c>
      <c r="I37" s="54">
        <v>0</v>
      </c>
      <c r="J37" s="54" t="s">
        <v>330</v>
      </c>
      <c r="K37" s="58" t="s">
        <v>331</v>
      </c>
      <c r="L37" s="34" t="s">
        <v>21</v>
      </c>
      <c r="M37" s="34" t="s">
        <v>21</v>
      </c>
      <c r="N37" s="34"/>
      <c r="O37" s="34" t="s">
        <v>26</v>
      </c>
      <c r="P37" s="53">
        <v>0</v>
      </c>
      <c r="Q37" s="52"/>
      <c r="R37" s="52">
        <f t="shared" si="6"/>
        <v>0</v>
      </c>
      <c r="S37" s="53">
        <v>0</v>
      </c>
      <c r="T37" s="53"/>
      <c r="U37" s="52">
        <f t="shared" si="1"/>
        <v>0</v>
      </c>
      <c r="V37" s="51" t="e">
        <f t="shared" si="16"/>
        <v>#DIV/0!</v>
      </c>
      <c r="W37" s="51"/>
      <c r="X37" s="52">
        <f t="shared" si="4"/>
        <v>0</v>
      </c>
      <c r="Y37" s="53">
        <f t="shared" si="5"/>
        <v>0</v>
      </c>
      <c r="Z37" s="53" t="s">
        <v>112</v>
      </c>
      <c r="AA37" s="34" t="s">
        <v>21</v>
      </c>
      <c r="AB37" s="34" t="s">
        <v>21</v>
      </c>
      <c r="AC37" s="34" t="s">
        <v>15</v>
      </c>
      <c r="AD37" s="34" t="s">
        <v>20</v>
      </c>
      <c r="AE37" s="34" t="s">
        <v>127</v>
      </c>
      <c r="AF37" s="57" t="s">
        <v>332</v>
      </c>
    </row>
    <row r="38" spans="1:32" s="35" customFormat="1" ht="210" x14ac:dyDescent="0.25">
      <c r="A38" s="35">
        <v>403</v>
      </c>
      <c r="B38" s="35" t="s">
        <v>333</v>
      </c>
      <c r="C38" s="34" t="s">
        <v>334</v>
      </c>
      <c r="D38" s="34">
        <v>3158</v>
      </c>
      <c r="E38" s="36">
        <v>44854</v>
      </c>
      <c r="F38" s="36">
        <v>45838</v>
      </c>
      <c r="G38" s="37">
        <f t="shared" si="14"/>
        <v>984</v>
      </c>
      <c r="H38" s="55">
        <f t="shared" si="15"/>
        <v>0.53760162601626016</v>
      </c>
      <c r="I38" s="53">
        <v>1554741</v>
      </c>
      <c r="J38" s="53" t="s">
        <v>335</v>
      </c>
      <c r="K38" s="34" t="s">
        <v>336</v>
      </c>
      <c r="L38" s="34" t="s">
        <v>21</v>
      </c>
      <c r="M38" s="34" t="s">
        <v>21</v>
      </c>
      <c r="N38" s="34"/>
      <c r="O38" s="34" t="s">
        <v>17</v>
      </c>
      <c r="P38" s="83">
        <v>880233.5</v>
      </c>
      <c r="Q38" s="84"/>
      <c r="R38" s="84">
        <f t="shared" si="6"/>
        <v>880233.5</v>
      </c>
      <c r="S38" s="83">
        <v>142062.76</v>
      </c>
      <c r="T38" s="83">
        <v>131478.78</v>
      </c>
      <c r="U38" s="84">
        <f t="shared" si="1"/>
        <v>273541.54000000004</v>
      </c>
      <c r="V38" s="51">
        <f t="shared" si="16"/>
        <v>0.17594026271899951</v>
      </c>
      <c r="W38" s="51"/>
      <c r="X38" s="52">
        <f t="shared" si="4"/>
        <v>1554741</v>
      </c>
      <c r="Y38" s="53">
        <f t="shared" si="5"/>
        <v>674507.5</v>
      </c>
      <c r="Z38" s="53" t="s">
        <v>337</v>
      </c>
      <c r="AA38" s="34" t="s">
        <v>21</v>
      </c>
      <c r="AB38" s="34" t="s">
        <v>21</v>
      </c>
      <c r="AC38" s="34" t="s">
        <v>15</v>
      </c>
      <c r="AD38" s="34" t="s">
        <v>25</v>
      </c>
      <c r="AE38" s="34" t="s">
        <v>120</v>
      </c>
      <c r="AF38" s="57" t="s">
        <v>338</v>
      </c>
    </row>
    <row r="39" spans="1:32" s="35" customFormat="1" ht="195" x14ac:dyDescent="0.25">
      <c r="A39" s="35">
        <v>403</v>
      </c>
      <c r="B39" s="35" t="s">
        <v>339</v>
      </c>
      <c r="C39" s="34" t="s">
        <v>340</v>
      </c>
      <c r="D39" s="34">
        <v>3158</v>
      </c>
      <c r="E39" s="36">
        <v>44854</v>
      </c>
      <c r="F39" s="36">
        <v>46203</v>
      </c>
      <c r="G39" s="37">
        <f t="shared" si="14"/>
        <v>1349</v>
      </c>
      <c r="H39" s="55">
        <f t="shared" si="15"/>
        <v>0.3921423276501112</v>
      </c>
      <c r="I39" s="53">
        <v>3499995</v>
      </c>
      <c r="J39" s="53" t="s">
        <v>341</v>
      </c>
      <c r="K39" s="34" t="s">
        <v>342</v>
      </c>
      <c r="L39" s="34" t="s">
        <v>21</v>
      </c>
      <c r="M39" s="34" t="s">
        <v>21</v>
      </c>
      <c r="N39" s="34"/>
      <c r="O39" s="34" t="s">
        <v>17</v>
      </c>
      <c r="P39" s="83">
        <v>2724061.25</v>
      </c>
      <c r="Q39" s="84">
        <f>932688+1660124+907183-P39</f>
        <v>775933.75</v>
      </c>
      <c r="R39" s="84">
        <f t="shared" si="6"/>
        <v>3499995</v>
      </c>
      <c r="S39" s="83">
        <v>775933.75</v>
      </c>
      <c r="T39" s="83">
        <v>207021.25</v>
      </c>
      <c r="U39" s="84">
        <f t="shared" si="1"/>
        <v>982955</v>
      </c>
      <c r="V39" s="51">
        <f t="shared" si="16"/>
        <v>0.2808446869209813</v>
      </c>
      <c r="W39" s="51"/>
      <c r="X39" s="52">
        <f t="shared" si="4"/>
        <v>3499995</v>
      </c>
      <c r="Y39" s="53">
        <f t="shared" si="5"/>
        <v>0</v>
      </c>
      <c r="Z39" s="53" t="s">
        <v>112</v>
      </c>
      <c r="AA39" s="34" t="s">
        <v>21</v>
      </c>
      <c r="AB39" s="34" t="s">
        <v>21</v>
      </c>
      <c r="AC39" s="34" t="s">
        <v>15</v>
      </c>
      <c r="AD39" s="34" t="s">
        <v>25</v>
      </c>
      <c r="AE39" s="34" t="s">
        <v>120</v>
      </c>
    </row>
    <row r="40" spans="1:32" s="35" customFormat="1" ht="75" x14ac:dyDescent="0.25">
      <c r="A40" s="35">
        <v>403</v>
      </c>
      <c r="B40" s="35" t="s">
        <v>343</v>
      </c>
      <c r="C40" s="34" t="s">
        <v>344</v>
      </c>
      <c r="D40" s="34">
        <v>3158</v>
      </c>
      <c r="E40" s="36">
        <v>44854</v>
      </c>
      <c r="F40" s="36">
        <v>46203</v>
      </c>
      <c r="G40" s="37">
        <f t="shared" si="14"/>
        <v>1349</v>
      </c>
      <c r="H40" s="55">
        <f t="shared" si="15"/>
        <v>0.3921423276501112</v>
      </c>
      <c r="I40" s="53">
        <v>2736000</v>
      </c>
      <c r="J40" s="53"/>
      <c r="K40" s="34" t="s">
        <v>345</v>
      </c>
      <c r="L40" s="34" t="s">
        <v>21</v>
      </c>
      <c r="M40" s="34" t="s">
        <v>21</v>
      </c>
      <c r="N40" s="34"/>
      <c r="O40" s="34" t="s">
        <v>17</v>
      </c>
      <c r="P40" s="83">
        <v>1346387.71</v>
      </c>
      <c r="Q40" s="84">
        <f>1306321+115778-P40</f>
        <v>75711.290000000037</v>
      </c>
      <c r="R40" s="84">
        <f t="shared" si="6"/>
        <v>1422099</v>
      </c>
      <c r="S40" s="83">
        <v>163886.58000000002</v>
      </c>
      <c r="T40" s="83">
        <v>381123.93</v>
      </c>
      <c r="U40" s="84">
        <f t="shared" si="1"/>
        <v>545010.51</v>
      </c>
      <c r="V40" s="51">
        <f t="shared" si="16"/>
        <v>0.19919974780701755</v>
      </c>
      <c r="W40" s="51"/>
      <c r="X40" s="52">
        <f t="shared" si="4"/>
        <v>2736000</v>
      </c>
      <c r="Y40" s="53">
        <f t="shared" si="5"/>
        <v>1313901</v>
      </c>
      <c r="Z40" s="53" t="s">
        <v>112</v>
      </c>
      <c r="AA40" s="34" t="s">
        <v>346</v>
      </c>
      <c r="AB40" s="34" t="s">
        <v>21</v>
      </c>
      <c r="AC40" s="34" t="s">
        <v>15</v>
      </c>
      <c r="AD40" s="34" t="s">
        <v>25</v>
      </c>
      <c r="AE40" s="34" t="s">
        <v>127</v>
      </c>
    </row>
    <row r="41" spans="1:32" s="35" customFormat="1" ht="409.5" x14ac:dyDescent="0.25">
      <c r="A41" s="35">
        <v>403</v>
      </c>
      <c r="B41" s="35" t="s">
        <v>347</v>
      </c>
      <c r="C41" s="34" t="s">
        <v>348</v>
      </c>
      <c r="D41" s="34">
        <v>3158</v>
      </c>
      <c r="E41" s="36">
        <v>44854</v>
      </c>
      <c r="F41" s="36">
        <v>45473</v>
      </c>
      <c r="G41" s="37">
        <f t="shared" si="14"/>
        <v>619</v>
      </c>
      <c r="H41" s="55">
        <f t="shared" si="15"/>
        <v>0.8546042003231018</v>
      </c>
      <c r="I41" s="53">
        <v>1383665</v>
      </c>
      <c r="J41" s="53" t="s">
        <v>349</v>
      </c>
      <c r="K41" s="34" t="s">
        <v>350</v>
      </c>
      <c r="L41" s="34" t="s">
        <v>21</v>
      </c>
      <c r="M41" s="34" t="s">
        <v>21</v>
      </c>
      <c r="N41" s="34" t="s">
        <v>351</v>
      </c>
      <c r="O41" s="34" t="s">
        <v>17</v>
      </c>
      <c r="P41" s="83">
        <v>1383665</v>
      </c>
      <c r="Q41" s="84"/>
      <c r="R41" s="84">
        <f t="shared" si="6"/>
        <v>1383665</v>
      </c>
      <c r="S41" s="83">
        <v>0</v>
      </c>
      <c r="T41" s="83"/>
      <c r="U41" s="84">
        <f t="shared" si="1"/>
        <v>0</v>
      </c>
      <c r="V41" s="51">
        <f t="shared" si="16"/>
        <v>0</v>
      </c>
      <c r="W41" s="51"/>
      <c r="X41" s="52">
        <f t="shared" si="4"/>
        <v>1383665</v>
      </c>
      <c r="Y41" s="53">
        <f t="shared" si="5"/>
        <v>0</v>
      </c>
      <c r="Z41" s="53" t="s">
        <v>112</v>
      </c>
      <c r="AA41" s="34" t="s">
        <v>21</v>
      </c>
      <c r="AB41" s="34" t="s">
        <v>21</v>
      </c>
      <c r="AC41" s="34" t="s">
        <v>15</v>
      </c>
      <c r="AD41" s="34" t="s">
        <v>25</v>
      </c>
      <c r="AE41" s="34" t="s">
        <v>113</v>
      </c>
    </row>
    <row r="42" spans="1:32" s="35" customFormat="1" ht="120" x14ac:dyDescent="0.25">
      <c r="A42" s="35">
        <v>403</v>
      </c>
      <c r="B42" s="35" t="s">
        <v>352</v>
      </c>
      <c r="C42" s="34" t="s">
        <v>353</v>
      </c>
      <c r="D42" s="34">
        <v>3158</v>
      </c>
      <c r="E42" s="36">
        <v>44854</v>
      </c>
      <c r="F42" s="36">
        <v>45838</v>
      </c>
      <c r="G42" s="37">
        <f t="shared" si="14"/>
        <v>984</v>
      </c>
      <c r="H42" s="55">
        <f t="shared" si="15"/>
        <v>0.53760162601626016</v>
      </c>
      <c r="I42" s="53">
        <v>46998</v>
      </c>
      <c r="J42" s="53" t="s">
        <v>354</v>
      </c>
      <c r="K42" s="34" t="s">
        <v>355</v>
      </c>
      <c r="L42" s="34" t="s">
        <v>21</v>
      </c>
      <c r="M42" s="34" t="s">
        <v>21</v>
      </c>
      <c r="N42" s="34"/>
      <c r="O42" s="34" t="s">
        <v>17</v>
      </c>
      <c r="P42" s="83">
        <v>0</v>
      </c>
      <c r="Q42" s="84">
        <f>U42</f>
        <v>23203.14</v>
      </c>
      <c r="R42" s="84">
        <f t="shared" si="6"/>
        <v>23203.14</v>
      </c>
      <c r="S42" s="83">
        <v>13746.03</v>
      </c>
      <c r="T42" s="83">
        <v>9457.11</v>
      </c>
      <c r="U42" s="84">
        <f t="shared" si="1"/>
        <v>23203.14</v>
      </c>
      <c r="V42" s="51">
        <f t="shared" si="16"/>
        <v>0.49370483850376612</v>
      </c>
      <c r="W42" s="51"/>
      <c r="X42" s="52">
        <f t="shared" si="4"/>
        <v>46998</v>
      </c>
      <c r="Y42" s="53">
        <f t="shared" si="5"/>
        <v>23794.86</v>
      </c>
      <c r="Z42" s="53" t="s">
        <v>112</v>
      </c>
      <c r="AA42" s="34" t="s">
        <v>21</v>
      </c>
      <c r="AB42" s="34" t="s">
        <v>21</v>
      </c>
      <c r="AC42" s="34" t="s">
        <v>15</v>
      </c>
      <c r="AD42" s="34" t="s">
        <v>25</v>
      </c>
      <c r="AE42" s="34" t="s">
        <v>127</v>
      </c>
    </row>
    <row r="43" spans="1:32" s="35" customFormat="1" ht="409.5" x14ac:dyDescent="0.25">
      <c r="A43" s="35">
        <v>403</v>
      </c>
      <c r="B43" s="35" t="s">
        <v>356</v>
      </c>
      <c r="C43" s="34" t="s">
        <v>357</v>
      </c>
      <c r="D43" s="34">
        <v>3158</v>
      </c>
      <c r="E43" s="36">
        <v>44854</v>
      </c>
      <c r="F43" s="36">
        <v>45107</v>
      </c>
      <c r="G43" s="37">
        <f t="shared" si="14"/>
        <v>253</v>
      </c>
      <c r="H43" s="55">
        <f t="shared" si="15"/>
        <v>1</v>
      </c>
      <c r="I43" s="83">
        <v>0</v>
      </c>
      <c r="J43" s="83" t="s">
        <v>358</v>
      </c>
      <c r="K43" s="34" t="s">
        <v>359</v>
      </c>
      <c r="L43" s="34" t="s">
        <v>21</v>
      </c>
      <c r="M43" s="34" t="s">
        <v>21</v>
      </c>
      <c r="N43" s="34"/>
      <c r="O43" s="34" t="s">
        <v>26</v>
      </c>
      <c r="P43" s="83">
        <v>0</v>
      </c>
      <c r="Q43" s="84"/>
      <c r="R43" s="84">
        <f t="shared" si="6"/>
        <v>0</v>
      </c>
      <c r="S43" s="83">
        <v>0</v>
      </c>
      <c r="T43" s="83"/>
      <c r="U43" s="84">
        <f t="shared" si="1"/>
        <v>0</v>
      </c>
      <c r="V43" s="51" t="e">
        <f t="shared" si="16"/>
        <v>#DIV/0!</v>
      </c>
      <c r="W43" s="51"/>
      <c r="X43" s="52">
        <f t="shared" si="4"/>
        <v>0</v>
      </c>
      <c r="Y43" s="53">
        <f t="shared" si="5"/>
        <v>0</v>
      </c>
      <c r="Z43" s="53" t="s">
        <v>112</v>
      </c>
      <c r="AA43" s="34" t="s">
        <v>21</v>
      </c>
      <c r="AB43" s="34" t="s">
        <v>21</v>
      </c>
      <c r="AC43" s="34" t="s">
        <v>15</v>
      </c>
      <c r="AD43" s="34" t="s">
        <v>25</v>
      </c>
      <c r="AE43" s="34" t="s">
        <v>150</v>
      </c>
    </row>
    <row r="44" spans="1:32" s="35" customFormat="1" ht="285" x14ac:dyDescent="0.25">
      <c r="A44" s="35">
        <v>403</v>
      </c>
      <c r="B44" s="35" t="s">
        <v>360</v>
      </c>
      <c r="C44" s="34" t="s">
        <v>361</v>
      </c>
      <c r="D44" s="34">
        <v>3158</v>
      </c>
      <c r="E44" s="36">
        <v>44854</v>
      </c>
      <c r="F44" s="36">
        <v>45657</v>
      </c>
      <c r="G44" s="37">
        <f t="shared" si="14"/>
        <v>803</v>
      </c>
      <c r="H44" s="55">
        <f t="shared" si="15"/>
        <v>1</v>
      </c>
      <c r="I44" s="83">
        <v>0</v>
      </c>
      <c r="J44" s="83" t="s">
        <v>362</v>
      </c>
      <c r="K44" s="34" t="s">
        <v>363</v>
      </c>
      <c r="L44" s="34" t="s">
        <v>21</v>
      </c>
      <c r="M44" s="34" t="s">
        <v>21</v>
      </c>
      <c r="N44" s="34"/>
      <c r="O44" s="34" t="s">
        <v>26</v>
      </c>
      <c r="P44" s="83">
        <v>0</v>
      </c>
      <c r="Q44" s="84"/>
      <c r="R44" s="84">
        <f t="shared" si="6"/>
        <v>0</v>
      </c>
      <c r="S44" s="83">
        <v>0</v>
      </c>
      <c r="T44" s="83"/>
      <c r="U44" s="84">
        <f t="shared" si="1"/>
        <v>0</v>
      </c>
      <c r="V44" s="51" t="e">
        <f t="shared" si="16"/>
        <v>#DIV/0!</v>
      </c>
      <c r="W44" s="51"/>
      <c r="X44" s="52">
        <f t="shared" si="4"/>
        <v>0</v>
      </c>
      <c r="Y44" s="53">
        <f t="shared" si="5"/>
        <v>0</v>
      </c>
      <c r="Z44" s="53" t="s">
        <v>112</v>
      </c>
      <c r="AA44" s="34" t="s">
        <v>21</v>
      </c>
      <c r="AB44" s="34" t="s">
        <v>21</v>
      </c>
      <c r="AC44" s="34" t="s">
        <v>15</v>
      </c>
      <c r="AD44" s="34" t="s">
        <v>25</v>
      </c>
      <c r="AE44" s="34" t="s">
        <v>127</v>
      </c>
    </row>
    <row r="45" spans="1:32" s="35" customFormat="1" ht="90" x14ac:dyDescent="0.25">
      <c r="A45" s="35">
        <v>403</v>
      </c>
      <c r="B45" s="35" t="s">
        <v>364</v>
      </c>
      <c r="C45" s="34" t="s">
        <v>365</v>
      </c>
      <c r="D45" s="34">
        <v>3158</v>
      </c>
      <c r="E45" s="36">
        <v>44910</v>
      </c>
      <c r="F45" s="36">
        <v>46203</v>
      </c>
      <c r="G45" s="37">
        <f t="shared" si="14"/>
        <v>1293</v>
      </c>
      <c r="H45" s="55">
        <f t="shared" si="15"/>
        <v>0.36581593194122197</v>
      </c>
      <c r="I45" s="83">
        <v>10000000</v>
      </c>
      <c r="J45" s="83" t="s">
        <v>366</v>
      </c>
      <c r="K45" s="34" t="s">
        <v>367</v>
      </c>
      <c r="L45" s="34" t="s">
        <v>21</v>
      </c>
      <c r="M45" s="34" t="s">
        <v>21</v>
      </c>
      <c r="N45" s="34"/>
      <c r="O45" s="34" t="s">
        <v>17</v>
      </c>
      <c r="P45" s="83">
        <v>7766325.3899999997</v>
      </c>
      <c r="Q45" s="84">
        <v>2233674.61</v>
      </c>
      <c r="R45" s="84">
        <f t="shared" si="6"/>
        <v>10000000</v>
      </c>
      <c r="S45" s="83">
        <v>1670396.81</v>
      </c>
      <c r="T45" s="83">
        <v>563277.80000000005</v>
      </c>
      <c r="U45" s="84">
        <f t="shared" si="1"/>
        <v>2233674.6100000003</v>
      </c>
      <c r="V45" s="51">
        <f t="shared" si="16"/>
        <v>0.22336746100000004</v>
      </c>
      <c r="W45" s="51"/>
      <c r="X45" s="52">
        <f t="shared" si="4"/>
        <v>10000000</v>
      </c>
      <c r="Y45" s="53">
        <f t="shared" si="5"/>
        <v>0</v>
      </c>
      <c r="Z45" s="53" t="s">
        <v>112</v>
      </c>
      <c r="AA45" s="34" t="s">
        <v>21</v>
      </c>
      <c r="AB45" s="34" t="s">
        <v>21</v>
      </c>
      <c r="AC45" s="34" t="s">
        <v>15</v>
      </c>
      <c r="AD45" s="34" t="s">
        <v>158</v>
      </c>
      <c r="AE45" s="34" t="s">
        <v>113</v>
      </c>
    </row>
    <row r="46" spans="1:32" s="35" customFormat="1" ht="45" x14ac:dyDescent="0.25">
      <c r="A46" s="35">
        <v>403</v>
      </c>
      <c r="B46" s="35" t="s">
        <v>368</v>
      </c>
      <c r="C46" s="34" t="s">
        <v>369</v>
      </c>
      <c r="D46" s="34" t="s">
        <v>370</v>
      </c>
      <c r="E46" s="36">
        <v>44854</v>
      </c>
      <c r="F46" s="36">
        <v>45657</v>
      </c>
      <c r="G46" s="37">
        <f t="shared" si="14"/>
        <v>803</v>
      </c>
      <c r="H46" s="55">
        <f t="shared" si="15"/>
        <v>0.65877957658779573</v>
      </c>
      <c r="I46" s="83">
        <v>15150000</v>
      </c>
      <c r="J46" s="83"/>
      <c r="K46" s="34" t="s">
        <v>371</v>
      </c>
      <c r="L46" s="34" t="s">
        <v>21</v>
      </c>
      <c r="M46" s="34" t="s">
        <v>21</v>
      </c>
      <c r="N46" s="34"/>
      <c r="O46" s="34" t="s">
        <v>22</v>
      </c>
      <c r="P46" s="83">
        <v>114178.24000000001</v>
      </c>
      <c r="Q46" s="84">
        <f>115000+U46-P46</f>
        <v>12212117.299999999</v>
      </c>
      <c r="R46" s="84">
        <f>P46+Q46</f>
        <v>12326295.539999999</v>
      </c>
      <c r="S46" s="83">
        <v>12211295.539999999</v>
      </c>
      <c r="T46" s="83"/>
      <c r="U46" s="84">
        <f t="shared" si="1"/>
        <v>12211295.539999999</v>
      </c>
      <c r="V46" s="51">
        <f t="shared" si="16"/>
        <v>0.80602610825082499</v>
      </c>
      <c r="W46" s="59">
        <v>-2823704.46</v>
      </c>
      <c r="X46" s="52">
        <f t="shared" si="4"/>
        <v>12326295.539999999</v>
      </c>
      <c r="Y46" s="53">
        <f t="shared" si="5"/>
        <v>0</v>
      </c>
      <c r="Z46" s="53" t="s">
        <v>112</v>
      </c>
      <c r="AA46" s="34" t="s">
        <v>372</v>
      </c>
      <c r="AB46" s="34" t="s">
        <v>21</v>
      </c>
      <c r="AC46" s="34" t="s">
        <v>15</v>
      </c>
      <c r="AD46" s="34" t="s">
        <v>25</v>
      </c>
      <c r="AE46" s="34" t="s">
        <v>120</v>
      </c>
    </row>
    <row r="47" spans="1:32" s="35" customFormat="1" ht="60" x14ac:dyDescent="0.25">
      <c r="A47" s="35">
        <v>403</v>
      </c>
      <c r="B47" s="35" t="s">
        <v>373</v>
      </c>
      <c r="C47" s="34" t="s">
        <v>374</v>
      </c>
      <c r="D47" s="34">
        <v>3158</v>
      </c>
      <c r="E47" s="36">
        <v>44911</v>
      </c>
      <c r="F47" s="36">
        <v>45657</v>
      </c>
      <c r="G47" s="37">
        <f t="shared" si="14"/>
        <v>746</v>
      </c>
      <c r="H47" s="55">
        <f t="shared" si="15"/>
        <v>1</v>
      </c>
      <c r="I47" s="83">
        <v>250000</v>
      </c>
      <c r="J47" s="83" t="s">
        <v>375</v>
      </c>
      <c r="K47" s="34" t="s">
        <v>376</v>
      </c>
      <c r="L47" s="34" t="s">
        <v>21</v>
      </c>
      <c r="M47" s="34" t="s">
        <v>21</v>
      </c>
      <c r="N47" s="34"/>
      <c r="O47" s="34" t="s">
        <v>26</v>
      </c>
      <c r="P47" s="83">
        <v>150000</v>
      </c>
      <c r="Q47" s="84"/>
      <c r="R47" s="84">
        <f t="shared" si="6"/>
        <v>150000</v>
      </c>
      <c r="S47" s="83">
        <v>150000</v>
      </c>
      <c r="T47" s="83">
        <v>0</v>
      </c>
      <c r="U47" s="84">
        <f t="shared" si="1"/>
        <v>150000</v>
      </c>
      <c r="V47" s="51">
        <f t="shared" si="16"/>
        <v>0.6</v>
      </c>
      <c r="W47" s="59">
        <v>-100000</v>
      </c>
      <c r="X47" s="52">
        <f t="shared" si="4"/>
        <v>150000</v>
      </c>
      <c r="Y47" s="53">
        <f t="shared" si="5"/>
        <v>0</v>
      </c>
      <c r="Z47" s="53" t="s">
        <v>112</v>
      </c>
      <c r="AA47" s="34" t="s">
        <v>21</v>
      </c>
      <c r="AB47" s="34">
        <v>250000</v>
      </c>
      <c r="AC47" s="34" t="s">
        <v>15</v>
      </c>
      <c r="AD47" s="34" t="s">
        <v>25</v>
      </c>
      <c r="AE47" s="34" t="s">
        <v>127</v>
      </c>
    </row>
    <row r="48" spans="1:32" s="35" customFormat="1" ht="165" x14ac:dyDescent="0.25">
      <c r="A48" s="35">
        <v>406</v>
      </c>
      <c r="B48" s="35" t="s">
        <v>377</v>
      </c>
      <c r="C48" s="34" t="s">
        <v>378</v>
      </c>
      <c r="D48" s="34">
        <v>3213</v>
      </c>
      <c r="E48" s="36">
        <v>44601</v>
      </c>
      <c r="F48" s="36">
        <v>44742</v>
      </c>
      <c r="G48" s="37">
        <f t="shared" ref="G48:G79" si="17">F48-E48</f>
        <v>141</v>
      </c>
      <c r="H48" s="55">
        <f t="shared" ref="H48:H79" si="18">IF(O48="Completed",1,($B$1-E48)/G48)</f>
        <v>1</v>
      </c>
      <c r="I48" s="83">
        <v>3884280</v>
      </c>
      <c r="J48" s="109" t="s">
        <v>379</v>
      </c>
      <c r="K48" s="34" t="s">
        <v>380</v>
      </c>
      <c r="L48" s="34" t="s">
        <v>381</v>
      </c>
      <c r="M48" s="34" t="s">
        <v>382</v>
      </c>
      <c r="N48" s="34" t="s">
        <v>383</v>
      </c>
      <c r="O48" s="34" t="s">
        <v>26</v>
      </c>
      <c r="P48" s="83">
        <v>3884280</v>
      </c>
      <c r="Q48" s="95"/>
      <c r="R48" s="84">
        <f t="shared" ref="R48:R79" si="19">P48+Q48</f>
        <v>3884280</v>
      </c>
      <c r="S48" s="83">
        <v>3884280</v>
      </c>
      <c r="T48" s="95"/>
      <c r="U48" s="84">
        <f t="shared" ref="U48:U79" si="20">S48+T48</f>
        <v>3884280</v>
      </c>
      <c r="V48" s="51">
        <f t="shared" ref="V48:V84" si="21">U48/I48</f>
        <v>1</v>
      </c>
      <c r="W48" s="51"/>
      <c r="X48" s="52">
        <f t="shared" ref="X48:X79" si="22">I48+W48</f>
        <v>3884280</v>
      </c>
      <c r="Y48" s="53">
        <f t="shared" ref="Y48:Y79" si="23">X48-R48</f>
        <v>0</v>
      </c>
      <c r="Z48" s="53" t="s">
        <v>112</v>
      </c>
      <c r="AA48" s="34" t="s">
        <v>384</v>
      </c>
      <c r="AB48" s="52">
        <v>3884280</v>
      </c>
      <c r="AC48" s="34" t="s">
        <v>15</v>
      </c>
      <c r="AD48" s="34" t="s">
        <v>25</v>
      </c>
      <c r="AE48" s="34" t="s">
        <v>127</v>
      </c>
    </row>
    <row r="49" spans="1:33" s="35" customFormat="1" ht="135" x14ac:dyDescent="0.25">
      <c r="A49" s="35">
        <v>406</v>
      </c>
      <c r="B49" s="35" t="s">
        <v>385</v>
      </c>
      <c r="C49" s="34" t="s">
        <v>386</v>
      </c>
      <c r="D49" s="34">
        <v>3216</v>
      </c>
      <c r="E49" s="36">
        <v>44601</v>
      </c>
      <c r="F49" s="36">
        <v>45838</v>
      </c>
      <c r="G49" s="37">
        <f t="shared" si="17"/>
        <v>1237</v>
      </c>
      <c r="H49" s="55">
        <f t="shared" si="18"/>
        <v>0.63217461600646729</v>
      </c>
      <c r="I49" s="83">
        <v>11349593</v>
      </c>
      <c r="J49" s="110" t="s">
        <v>387</v>
      </c>
      <c r="K49" s="34" t="s">
        <v>388</v>
      </c>
      <c r="L49" s="34" t="s">
        <v>389</v>
      </c>
      <c r="M49" s="34" t="s">
        <v>390</v>
      </c>
      <c r="N49" s="74" t="s">
        <v>391</v>
      </c>
      <c r="O49" s="34" t="s">
        <v>17</v>
      </c>
      <c r="P49" s="83">
        <v>9390199</v>
      </c>
      <c r="Q49" s="96">
        <v>1620162.17</v>
      </c>
      <c r="R49" s="84">
        <f t="shared" si="19"/>
        <v>11010361.17</v>
      </c>
      <c r="S49" s="83">
        <v>6261064.4100000001</v>
      </c>
      <c r="T49" s="96">
        <v>1620162.17</v>
      </c>
      <c r="U49" s="84">
        <f t="shared" si="20"/>
        <v>7881226.5800000001</v>
      </c>
      <c r="V49" s="51">
        <f t="shared" si="21"/>
        <v>0.69440609720542401</v>
      </c>
      <c r="W49" s="51"/>
      <c r="X49" s="52">
        <f t="shared" si="22"/>
        <v>11349593</v>
      </c>
      <c r="Y49" s="53">
        <f t="shared" si="23"/>
        <v>339231.83000000007</v>
      </c>
      <c r="Z49" s="53" t="s">
        <v>112</v>
      </c>
      <c r="AA49" s="34" t="s">
        <v>21</v>
      </c>
      <c r="AB49" s="52">
        <v>20739792</v>
      </c>
      <c r="AC49" s="34" t="s">
        <v>15</v>
      </c>
      <c r="AD49" s="34" t="s">
        <v>25</v>
      </c>
      <c r="AE49" s="34" t="s">
        <v>127</v>
      </c>
    </row>
    <row r="50" spans="1:33" s="35" customFormat="1" ht="60" x14ac:dyDescent="0.25">
      <c r="A50" s="35">
        <v>406</v>
      </c>
      <c r="B50" s="35" t="s">
        <v>392</v>
      </c>
      <c r="C50" s="34" t="s">
        <v>393</v>
      </c>
      <c r="D50" s="34">
        <v>3218</v>
      </c>
      <c r="E50" s="36">
        <v>44562</v>
      </c>
      <c r="F50" s="36">
        <v>45107</v>
      </c>
      <c r="G50" s="37">
        <f t="shared" si="17"/>
        <v>545</v>
      </c>
      <c r="H50" s="55">
        <f t="shared" si="18"/>
        <v>1</v>
      </c>
      <c r="I50" s="83">
        <v>19613528</v>
      </c>
      <c r="J50" s="109" t="s">
        <v>394</v>
      </c>
      <c r="K50" s="34" t="s">
        <v>395</v>
      </c>
      <c r="L50" s="34" t="s">
        <v>396</v>
      </c>
      <c r="M50" s="34" t="s">
        <v>397</v>
      </c>
      <c r="N50" s="34" t="s">
        <v>383</v>
      </c>
      <c r="O50" s="34" t="s">
        <v>26</v>
      </c>
      <c r="P50" s="83">
        <v>19613518</v>
      </c>
      <c r="Q50" s="95"/>
      <c r="R50" s="84">
        <f t="shared" si="19"/>
        <v>19613518</v>
      </c>
      <c r="S50" s="83">
        <v>19613518</v>
      </c>
      <c r="T50" s="95"/>
      <c r="U50" s="84">
        <f t="shared" si="20"/>
        <v>19613518</v>
      </c>
      <c r="V50" s="51">
        <f t="shared" si="21"/>
        <v>0.99999949014782041</v>
      </c>
      <c r="W50" s="51"/>
      <c r="X50" s="52">
        <f t="shared" si="22"/>
        <v>19613528</v>
      </c>
      <c r="Y50" s="53">
        <f t="shared" si="23"/>
        <v>10</v>
      </c>
      <c r="Z50" s="53" t="s">
        <v>112</v>
      </c>
      <c r="AA50" s="34" t="s">
        <v>21</v>
      </c>
      <c r="AB50" s="52">
        <v>19613528</v>
      </c>
      <c r="AC50" s="34" t="s">
        <v>15</v>
      </c>
      <c r="AD50" s="34" t="s">
        <v>25</v>
      </c>
      <c r="AE50" s="34" t="s">
        <v>127</v>
      </c>
    </row>
    <row r="51" spans="1:33" s="35" customFormat="1" ht="60" x14ac:dyDescent="0.25">
      <c r="A51" s="35">
        <v>406</v>
      </c>
      <c r="B51" s="35" t="s">
        <v>398</v>
      </c>
      <c r="C51" s="34" t="s">
        <v>399</v>
      </c>
      <c r="D51" s="34">
        <v>3218</v>
      </c>
      <c r="E51" s="36">
        <v>44562</v>
      </c>
      <c r="F51" s="36">
        <v>45107</v>
      </c>
      <c r="G51" s="37">
        <f t="shared" si="17"/>
        <v>545</v>
      </c>
      <c r="H51" s="55">
        <f t="shared" si="18"/>
        <v>1</v>
      </c>
      <c r="I51" s="83">
        <v>5000000</v>
      </c>
      <c r="J51" s="109" t="s">
        <v>400</v>
      </c>
      <c r="K51" s="34" t="s">
        <v>401</v>
      </c>
      <c r="L51" s="34" t="s">
        <v>402</v>
      </c>
      <c r="M51" s="34" t="s">
        <v>403</v>
      </c>
      <c r="N51" s="34" t="s">
        <v>383</v>
      </c>
      <c r="O51" s="34" t="s">
        <v>26</v>
      </c>
      <c r="P51" s="83">
        <v>4999836</v>
      </c>
      <c r="Q51" s="95"/>
      <c r="R51" s="84">
        <f t="shared" si="19"/>
        <v>4999836</v>
      </c>
      <c r="S51" s="83">
        <v>4999836</v>
      </c>
      <c r="T51" s="95"/>
      <c r="U51" s="84">
        <f t="shared" si="20"/>
        <v>4999836</v>
      </c>
      <c r="V51" s="51">
        <f t="shared" si="21"/>
        <v>0.99996719999999994</v>
      </c>
      <c r="W51" s="51"/>
      <c r="X51" s="52">
        <f t="shared" si="22"/>
        <v>5000000</v>
      </c>
      <c r="Y51" s="53">
        <f t="shared" si="23"/>
        <v>164</v>
      </c>
      <c r="Z51" s="53" t="s">
        <v>112</v>
      </c>
      <c r="AA51" s="34" t="s">
        <v>404</v>
      </c>
      <c r="AB51" s="52">
        <v>5000000</v>
      </c>
      <c r="AC51" s="34" t="s">
        <v>15</v>
      </c>
      <c r="AD51" s="34" t="s">
        <v>25</v>
      </c>
      <c r="AE51" s="34" t="s">
        <v>127</v>
      </c>
    </row>
    <row r="52" spans="1:33" s="35" customFormat="1" ht="120" x14ac:dyDescent="0.25">
      <c r="A52" s="35">
        <v>406</v>
      </c>
      <c r="B52" s="35" t="s">
        <v>405</v>
      </c>
      <c r="C52" s="34" t="s">
        <v>406</v>
      </c>
      <c r="D52" s="34">
        <v>3218</v>
      </c>
      <c r="E52" s="36">
        <v>44562</v>
      </c>
      <c r="F52" s="36">
        <v>44926</v>
      </c>
      <c r="G52" s="37">
        <f t="shared" si="17"/>
        <v>364</v>
      </c>
      <c r="H52" s="55">
        <f t="shared" si="18"/>
        <v>1</v>
      </c>
      <c r="I52" s="83">
        <v>17559408</v>
      </c>
      <c r="J52" s="110" t="s">
        <v>407</v>
      </c>
      <c r="K52" s="34" t="s">
        <v>408</v>
      </c>
      <c r="L52" s="34" t="s">
        <v>409</v>
      </c>
      <c r="M52" s="34" t="s">
        <v>410</v>
      </c>
      <c r="N52" s="34" t="s">
        <v>411</v>
      </c>
      <c r="O52" s="34" t="s">
        <v>26</v>
      </c>
      <c r="P52" s="83">
        <v>9262004.2699999996</v>
      </c>
      <c r="Q52" s="95"/>
      <c r="R52" s="84">
        <f t="shared" si="19"/>
        <v>9262004.2699999996</v>
      </c>
      <c r="S52" s="83">
        <v>9262004.2699999996</v>
      </c>
      <c r="T52" s="95"/>
      <c r="U52" s="84">
        <f t="shared" si="20"/>
        <v>9262004.2699999996</v>
      </c>
      <c r="V52" s="51">
        <f t="shared" si="21"/>
        <v>0.52746677279780729</v>
      </c>
      <c r="W52" s="51"/>
      <c r="X52" s="52">
        <f t="shared" si="22"/>
        <v>17559408</v>
      </c>
      <c r="Y52" s="53">
        <f t="shared" si="23"/>
        <v>8297403.7300000004</v>
      </c>
      <c r="Z52" s="53" t="s">
        <v>112</v>
      </c>
      <c r="AA52" s="34" t="s">
        <v>21</v>
      </c>
      <c r="AB52" s="52">
        <v>17559408</v>
      </c>
      <c r="AC52" s="34" t="s">
        <v>15</v>
      </c>
      <c r="AD52" s="34" t="s">
        <v>25</v>
      </c>
      <c r="AE52" s="34" t="s">
        <v>127</v>
      </c>
    </row>
    <row r="53" spans="1:33" s="35" customFormat="1" ht="47.25" customHeight="1" x14ac:dyDescent="0.25">
      <c r="A53" s="35">
        <v>406</v>
      </c>
      <c r="B53" s="35" t="s">
        <v>412</v>
      </c>
      <c r="C53" s="34" t="s">
        <v>413</v>
      </c>
      <c r="D53" s="34">
        <v>3222</v>
      </c>
      <c r="E53" s="36">
        <v>44652</v>
      </c>
      <c r="F53" s="36">
        <v>45016</v>
      </c>
      <c r="G53" s="37">
        <f t="shared" si="17"/>
        <v>364</v>
      </c>
      <c r="H53" s="55">
        <f t="shared" si="18"/>
        <v>1</v>
      </c>
      <c r="I53" s="83">
        <v>201802</v>
      </c>
      <c r="J53" s="109" t="s">
        <v>414</v>
      </c>
      <c r="K53" s="34" t="s">
        <v>415</v>
      </c>
      <c r="L53" s="34" t="s">
        <v>416</v>
      </c>
      <c r="M53" s="34" t="s">
        <v>417</v>
      </c>
      <c r="N53" s="79" t="s">
        <v>418</v>
      </c>
      <c r="O53" s="34" t="s">
        <v>26</v>
      </c>
      <c r="P53" s="83">
        <v>201802</v>
      </c>
      <c r="Q53" s="95"/>
      <c r="R53" s="84">
        <f t="shared" si="19"/>
        <v>201802</v>
      </c>
      <c r="S53" s="83">
        <v>201802</v>
      </c>
      <c r="T53" s="95"/>
      <c r="U53" s="84">
        <f t="shared" si="20"/>
        <v>201802</v>
      </c>
      <c r="V53" s="51">
        <f t="shared" si="21"/>
        <v>1</v>
      </c>
      <c r="W53" s="51"/>
      <c r="X53" s="52">
        <f t="shared" si="22"/>
        <v>201802</v>
      </c>
      <c r="Y53" s="53">
        <f t="shared" si="23"/>
        <v>0</v>
      </c>
      <c r="Z53" s="53" t="s">
        <v>112</v>
      </c>
      <c r="AA53" s="34" t="s">
        <v>419</v>
      </c>
      <c r="AB53" s="52">
        <v>201802</v>
      </c>
      <c r="AC53" s="34" t="s">
        <v>15</v>
      </c>
      <c r="AD53" s="34" t="s">
        <v>158</v>
      </c>
      <c r="AE53" s="34" t="s">
        <v>127</v>
      </c>
    </row>
    <row r="54" spans="1:33" s="35" customFormat="1" ht="30" x14ac:dyDescent="0.25">
      <c r="A54" s="35">
        <v>406</v>
      </c>
      <c r="B54" s="35" t="s">
        <v>420</v>
      </c>
      <c r="C54" s="34" t="s">
        <v>421</v>
      </c>
      <c r="D54" s="34">
        <v>3161</v>
      </c>
      <c r="E54" s="36">
        <v>44602</v>
      </c>
      <c r="F54" s="36">
        <v>44926</v>
      </c>
      <c r="G54" s="37">
        <f t="shared" si="17"/>
        <v>324</v>
      </c>
      <c r="H54" s="55">
        <f t="shared" si="18"/>
        <v>1</v>
      </c>
      <c r="I54" s="83">
        <v>286977</v>
      </c>
      <c r="J54" s="109" t="s">
        <v>422</v>
      </c>
      <c r="K54" s="34" t="s">
        <v>423</v>
      </c>
      <c r="L54" s="34" t="s">
        <v>424</v>
      </c>
      <c r="M54" s="34" t="s">
        <v>21</v>
      </c>
      <c r="N54" s="73" t="s">
        <v>26</v>
      </c>
      <c r="O54" s="34" t="s">
        <v>26</v>
      </c>
      <c r="P54" s="83">
        <v>0</v>
      </c>
      <c r="Q54" s="95"/>
      <c r="R54" s="84">
        <f t="shared" si="19"/>
        <v>0</v>
      </c>
      <c r="S54" s="83">
        <v>207866.5</v>
      </c>
      <c r="T54" s="95"/>
      <c r="U54" s="84">
        <f t="shared" si="20"/>
        <v>207866.5</v>
      </c>
      <c r="V54" s="51">
        <f t="shared" si="21"/>
        <v>0.72433156664122911</v>
      </c>
      <c r="W54" s="51"/>
      <c r="X54" s="52">
        <f t="shared" si="22"/>
        <v>286977</v>
      </c>
      <c r="Y54" s="53">
        <f t="shared" si="23"/>
        <v>286977</v>
      </c>
      <c r="Z54" s="53" t="s">
        <v>112</v>
      </c>
      <c r="AA54" s="34" t="s">
        <v>21</v>
      </c>
      <c r="AB54" s="34" t="s">
        <v>21</v>
      </c>
      <c r="AC54" s="34"/>
      <c r="AD54" s="34" t="s">
        <v>158</v>
      </c>
      <c r="AE54" s="34" t="s">
        <v>113</v>
      </c>
    </row>
    <row r="55" spans="1:33" s="35" customFormat="1" ht="60" x14ac:dyDescent="0.25">
      <c r="A55" s="35">
        <v>406</v>
      </c>
      <c r="B55" s="35" t="s">
        <v>425</v>
      </c>
      <c r="C55" s="34" t="s">
        <v>426</v>
      </c>
      <c r="D55" s="34">
        <v>3161</v>
      </c>
      <c r="E55" s="36">
        <v>44659</v>
      </c>
      <c r="F55" s="36">
        <v>45199</v>
      </c>
      <c r="G55" s="37">
        <f t="shared" si="17"/>
        <v>540</v>
      </c>
      <c r="H55" s="55">
        <f t="shared" si="18"/>
        <v>1</v>
      </c>
      <c r="I55" s="83">
        <v>4972547</v>
      </c>
      <c r="J55" s="109" t="s">
        <v>427</v>
      </c>
      <c r="K55" s="34" t="s">
        <v>428</v>
      </c>
      <c r="L55" s="34" t="s">
        <v>429</v>
      </c>
      <c r="M55" s="34" t="s">
        <v>21</v>
      </c>
      <c r="N55" s="34" t="s">
        <v>430</v>
      </c>
      <c r="O55" s="34" t="s">
        <v>26</v>
      </c>
      <c r="P55" s="83">
        <v>0</v>
      </c>
      <c r="Q55" s="95"/>
      <c r="R55" s="84">
        <f t="shared" si="19"/>
        <v>0</v>
      </c>
      <c r="S55" s="83">
        <v>223691.49</v>
      </c>
      <c r="T55" s="95"/>
      <c r="U55" s="84">
        <f t="shared" si="20"/>
        <v>223691.49</v>
      </c>
      <c r="V55" s="51">
        <f t="shared" si="21"/>
        <v>4.4985294256645533E-2</v>
      </c>
      <c r="W55" s="108">
        <v>-4748855.51</v>
      </c>
      <c r="X55" s="52">
        <f t="shared" si="22"/>
        <v>223691.49000000022</v>
      </c>
      <c r="Y55" s="53">
        <f t="shared" si="23"/>
        <v>223691.49000000022</v>
      </c>
      <c r="Z55" s="53" t="s">
        <v>112</v>
      </c>
      <c r="AA55" s="34" t="s">
        <v>21</v>
      </c>
      <c r="AB55" s="34" t="s">
        <v>21</v>
      </c>
      <c r="AC55" s="34" t="s">
        <v>8</v>
      </c>
      <c r="AD55" s="34" t="s">
        <v>158</v>
      </c>
      <c r="AE55" s="34" t="s">
        <v>113</v>
      </c>
    </row>
    <row r="56" spans="1:33" s="35" customFormat="1" ht="75" x14ac:dyDescent="0.25">
      <c r="A56" s="35">
        <v>406</v>
      </c>
      <c r="B56" s="61" t="s">
        <v>431</v>
      </c>
      <c r="C56" s="34" t="s">
        <v>432</v>
      </c>
      <c r="D56" s="34">
        <v>3170</v>
      </c>
      <c r="E56" s="36">
        <v>44601</v>
      </c>
      <c r="F56" s="36">
        <v>45107</v>
      </c>
      <c r="G56" s="37">
        <f t="shared" si="17"/>
        <v>506</v>
      </c>
      <c r="H56" s="55">
        <f t="shared" si="18"/>
        <v>1</v>
      </c>
      <c r="I56" s="83">
        <v>153764</v>
      </c>
      <c r="J56" s="109" t="s">
        <v>433</v>
      </c>
      <c r="K56" s="34" t="s">
        <v>434</v>
      </c>
      <c r="L56" s="34" t="s">
        <v>435</v>
      </c>
      <c r="M56" s="34" t="s">
        <v>436</v>
      </c>
      <c r="N56" s="80" t="s">
        <v>437</v>
      </c>
      <c r="O56" s="34" t="s">
        <v>26</v>
      </c>
      <c r="P56" s="83">
        <v>153764</v>
      </c>
      <c r="Q56" s="95"/>
      <c r="R56" s="84">
        <f t="shared" si="19"/>
        <v>153764</v>
      </c>
      <c r="S56" s="83">
        <v>0</v>
      </c>
      <c r="T56" s="95"/>
      <c r="U56" s="84">
        <f t="shared" si="20"/>
        <v>0</v>
      </c>
      <c r="V56" s="51">
        <f t="shared" si="21"/>
        <v>0</v>
      </c>
      <c r="W56" s="108">
        <v>-153764</v>
      </c>
      <c r="X56" s="52">
        <v>153764</v>
      </c>
      <c r="Y56" s="53">
        <f t="shared" si="23"/>
        <v>0</v>
      </c>
      <c r="Z56" s="53" t="s">
        <v>112</v>
      </c>
      <c r="AA56" s="34" t="s">
        <v>21</v>
      </c>
      <c r="AB56" s="52">
        <v>153764</v>
      </c>
      <c r="AC56" s="34" t="s">
        <v>15</v>
      </c>
      <c r="AD56" s="34" t="s">
        <v>20</v>
      </c>
      <c r="AE56" s="34" t="s">
        <v>159</v>
      </c>
    </row>
    <row r="57" spans="1:33" s="35" customFormat="1" ht="150" x14ac:dyDescent="0.25">
      <c r="A57" s="35">
        <v>406</v>
      </c>
      <c r="B57" s="35" t="s">
        <v>438</v>
      </c>
      <c r="C57" s="34" t="s">
        <v>439</v>
      </c>
      <c r="D57" s="34">
        <v>3170</v>
      </c>
      <c r="E57" s="36">
        <v>44655</v>
      </c>
      <c r="F57" s="36">
        <v>45291</v>
      </c>
      <c r="G57" s="37">
        <f t="shared" si="17"/>
        <v>636</v>
      </c>
      <c r="H57" s="55">
        <f t="shared" si="18"/>
        <v>1</v>
      </c>
      <c r="I57" s="83">
        <v>169565</v>
      </c>
      <c r="J57" s="110" t="s">
        <v>440</v>
      </c>
      <c r="K57" s="34" t="s">
        <v>441</v>
      </c>
      <c r="L57" s="34" t="s">
        <v>442</v>
      </c>
      <c r="M57" s="34" t="s">
        <v>443</v>
      </c>
      <c r="N57" s="80" t="s">
        <v>444</v>
      </c>
      <c r="O57" s="34" t="s">
        <v>26</v>
      </c>
      <c r="P57" s="83">
        <v>69402.8</v>
      </c>
      <c r="Q57" s="96"/>
      <c r="R57" s="84">
        <f t="shared" si="19"/>
        <v>69402.8</v>
      </c>
      <c r="S57" s="83">
        <v>25980.3</v>
      </c>
      <c r="T57" s="96">
        <v>43422.5</v>
      </c>
      <c r="U57" s="84">
        <f t="shared" si="20"/>
        <v>69402.8</v>
      </c>
      <c r="V57" s="51">
        <f t="shared" si="21"/>
        <v>0.40929908884498573</v>
      </c>
      <c r="W57" s="108">
        <v>-100162.2</v>
      </c>
      <c r="X57" s="52">
        <f t="shared" si="22"/>
        <v>69402.8</v>
      </c>
      <c r="Y57" s="53">
        <f t="shared" si="23"/>
        <v>0</v>
      </c>
      <c r="Z57" s="53" t="s">
        <v>112</v>
      </c>
      <c r="AA57" s="34" t="s">
        <v>21</v>
      </c>
      <c r="AB57" s="52">
        <v>169565</v>
      </c>
      <c r="AC57" s="34" t="s">
        <v>15</v>
      </c>
      <c r="AD57" s="34" t="s">
        <v>20</v>
      </c>
      <c r="AE57" s="34" t="s">
        <v>159</v>
      </c>
    </row>
    <row r="58" spans="1:33" s="35" customFormat="1" ht="60" x14ac:dyDescent="0.25">
      <c r="A58" s="35">
        <v>406</v>
      </c>
      <c r="B58" s="35" t="s">
        <v>445</v>
      </c>
      <c r="C58" s="34" t="s">
        <v>446</v>
      </c>
      <c r="D58" s="34">
        <v>3223</v>
      </c>
      <c r="E58" s="36">
        <v>44686</v>
      </c>
      <c r="F58" s="36">
        <v>45473</v>
      </c>
      <c r="G58" s="37">
        <f t="shared" si="17"/>
        <v>787</v>
      </c>
      <c r="H58" s="55">
        <f t="shared" si="18"/>
        <v>0.88564167725540022</v>
      </c>
      <c r="I58" s="83">
        <v>477606</v>
      </c>
      <c r="J58" s="110" t="s">
        <v>447</v>
      </c>
      <c r="K58" s="34" t="s">
        <v>448</v>
      </c>
      <c r="L58" s="34" t="s">
        <v>449</v>
      </c>
      <c r="M58" s="34" t="s">
        <v>450</v>
      </c>
      <c r="N58" s="34" t="s">
        <v>451</v>
      </c>
      <c r="O58" s="34" t="s">
        <v>22</v>
      </c>
      <c r="P58" s="83">
        <v>0</v>
      </c>
      <c r="Q58" s="96">
        <v>19320</v>
      </c>
      <c r="R58" s="84">
        <f t="shared" si="19"/>
        <v>19320</v>
      </c>
      <c r="S58" s="83">
        <v>363510</v>
      </c>
      <c r="T58" s="96">
        <v>19320</v>
      </c>
      <c r="U58" s="84">
        <f t="shared" si="20"/>
        <v>382830</v>
      </c>
      <c r="V58" s="51">
        <f t="shared" si="21"/>
        <v>0.80156028190600626</v>
      </c>
      <c r="W58" s="51"/>
      <c r="X58" s="52">
        <f t="shared" si="22"/>
        <v>477606</v>
      </c>
      <c r="Y58" s="53">
        <f t="shared" si="23"/>
        <v>458286</v>
      </c>
      <c r="Z58" s="52" t="s">
        <v>452</v>
      </c>
      <c r="AA58" s="34" t="s">
        <v>21</v>
      </c>
      <c r="AB58" s="34" t="s">
        <v>21</v>
      </c>
      <c r="AC58" s="34" t="s">
        <v>15</v>
      </c>
      <c r="AD58" s="34" t="s">
        <v>25</v>
      </c>
      <c r="AE58" s="34" t="s">
        <v>113</v>
      </c>
    </row>
    <row r="59" spans="1:33" s="35" customFormat="1" ht="45" x14ac:dyDescent="0.25">
      <c r="A59" s="35">
        <v>406</v>
      </c>
      <c r="B59" s="35" t="s">
        <v>453</v>
      </c>
      <c r="C59" s="34" t="s">
        <v>454</v>
      </c>
      <c r="D59" s="34">
        <v>3645</v>
      </c>
      <c r="E59" s="36">
        <v>44733</v>
      </c>
      <c r="F59" s="36">
        <v>44742</v>
      </c>
      <c r="G59" s="37">
        <f t="shared" si="17"/>
        <v>9</v>
      </c>
      <c r="H59" s="55">
        <f t="shared" si="18"/>
        <v>1</v>
      </c>
      <c r="I59" s="83">
        <v>107270</v>
      </c>
      <c r="J59" s="110" t="s">
        <v>455</v>
      </c>
      <c r="K59" s="34" t="s">
        <v>456</v>
      </c>
      <c r="L59" s="34" t="s">
        <v>457</v>
      </c>
      <c r="M59" s="34" t="s">
        <v>21</v>
      </c>
      <c r="N59" s="73" t="s">
        <v>458</v>
      </c>
      <c r="O59" s="34" t="s">
        <v>26</v>
      </c>
      <c r="P59" s="53">
        <v>0</v>
      </c>
      <c r="Q59" s="95"/>
      <c r="R59" s="52">
        <f t="shared" si="19"/>
        <v>0</v>
      </c>
      <c r="S59" s="53">
        <v>92974.5</v>
      </c>
      <c r="T59" s="95"/>
      <c r="U59" s="52">
        <f t="shared" si="20"/>
        <v>92974.5</v>
      </c>
      <c r="V59" s="51">
        <f t="shared" si="21"/>
        <v>0.86673347627482056</v>
      </c>
      <c r="W59" s="51"/>
      <c r="X59" s="52">
        <f t="shared" si="22"/>
        <v>107270</v>
      </c>
      <c r="Y59" s="53">
        <f t="shared" si="23"/>
        <v>107270</v>
      </c>
      <c r="Z59" s="53" t="s">
        <v>112</v>
      </c>
      <c r="AA59" s="34" t="s">
        <v>21</v>
      </c>
      <c r="AB59" s="34" t="s">
        <v>21</v>
      </c>
      <c r="AC59" s="34" t="s">
        <v>15</v>
      </c>
      <c r="AD59" s="34" t="s">
        <v>459</v>
      </c>
      <c r="AE59" s="34" t="s">
        <v>159</v>
      </c>
    </row>
    <row r="60" spans="1:33" s="35" customFormat="1" ht="180" x14ac:dyDescent="0.25">
      <c r="A60" s="35">
        <v>406</v>
      </c>
      <c r="B60" s="35" t="s">
        <v>460</v>
      </c>
      <c r="C60" s="34" t="s">
        <v>461</v>
      </c>
      <c r="D60" s="34">
        <v>3220</v>
      </c>
      <c r="E60" s="36">
        <v>44854</v>
      </c>
      <c r="F60" s="36">
        <v>45657</v>
      </c>
      <c r="G60" s="37">
        <f t="shared" si="17"/>
        <v>803</v>
      </c>
      <c r="H60" s="55">
        <f t="shared" si="18"/>
        <v>0.65877957658779573</v>
      </c>
      <c r="I60" s="83">
        <v>500000</v>
      </c>
      <c r="J60" s="110" t="s">
        <v>462</v>
      </c>
      <c r="K60" s="34" t="s">
        <v>463</v>
      </c>
      <c r="L60" s="34" t="s">
        <v>464</v>
      </c>
      <c r="M60" s="34" t="s">
        <v>465</v>
      </c>
      <c r="N60" s="74" t="s">
        <v>466</v>
      </c>
      <c r="O60" s="34" t="s">
        <v>17</v>
      </c>
      <c r="P60" s="39">
        <v>289092.01</v>
      </c>
      <c r="Q60" s="96">
        <v>29784.3</v>
      </c>
      <c r="R60" s="84">
        <f t="shared" si="19"/>
        <v>318876.31</v>
      </c>
      <c r="S60" s="83">
        <v>60853.93</v>
      </c>
      <c r="T60" s="96">
        <v>29784.3</v>
      </c>
      <c r="U60" s="84">
        <f t="shared" si="20"/>
        <v>90638.23</v>
      </c>
      <c r="V60" s="51">
        <f t="shared" si="21"/>
        <v>0.18127646</v>
      </c>
      <c r="W60" s="51"/>
      <c r="X60" s="52">
        <f t="shared" si="22"/>
        <v>500000</v>
      </c>
      <c r="Y60" s="53">
        <f t="shared" si="23"/>
        <v>181123.69</v>
      </c>
      <c r="Z60" s="53" t="s">
        <v>112</v>
      </c>
      <c r="AA60" s="34" t="s">
        <v>21</v>
      </c>
      <c r="AB60" s="34" t="s">
        <v>21</v>
      </c>
      <c r="AC60" s="34" t="s">
        <v>15</v>
      </c>
      <c r="AD60" s="34" t="s">
        <v>25</v>
      </c>
      <c r="AE60" s="34" t="s">
        <v>127</v>
      </c>
    </row>
    <row r="61" spans="1:33" s="35" customFormat="1" ht="135" x14ac:dyDescent="0.25">
      <c r="A61" s="35">
        <v>406</v>
      </c>
      <c r="B61" s="63" t="s">
        <v>467</v>
      </c>
      <c r="C61" s="34" t="s">
        <v>468</v>
      </c>
      <c r="D61" s="34">
        <v>3222</v>
      </c>
      <c r="E61" s="36">
        <v>44854</v>
      </c>
      <c r="F61" s="36">
        <v>45585</v>
      </c>
      <c r="G61" s="37">
        <f t="shared" si="17"/>
        <v>731</v>
      </c>
      <c r="H61" s="55">
        <f t="shared" si="18"/>
        <v>0.72366621067031467</v>
      </c>
      <c r="I61" s="83">
        <v>3953689</v>
      </c>
      <c r="J61" s="110" t="s">
        <v>469</v>
      </c>
      <c r="K61" s="34" t="s">
        <v>470</v>
      </c>
      <c r="L61" s="34" t="s">
        <v>471</v>
      </c>
      <c r="M61" s="34" t="s">
        <v>472</v>
      </c>
      <c r="N61" s="74" t="s">
        <v>473</v>
      </c>
      <c r="O61" s="34" t="s">
        <v>17</v>
      </c>
      <c r="P61" s="39">
        <v>205939.32</v>
      </c>
      <c r="Q61" s="96">
        <v>307038.94</v>
      </c>
      <c r="R61" s="84">
        <f t="shared" si="19"/>
        <v>512978.26</v>
      </c>
      <c r="S61" s="83">
        <v>52625.07</v>
      </c>
      <c r="T61" s="96">
        <v>307038.94</v>
      </c>
      <c r="U61" s="84">
        <f t="shared" si="20"/>
        <v>359664.01</v>
      </c>
      <c r="V61" s="51">
        <f t="shared" si="21"/>
        <v>9.0969221403099737E-2</v>
      </c>
      <c r="W61" s="51"/>
      <c r="X61" s="52">
        <f t="shared" si="22"/>
        <v>3953689</v>
      </c>
      <c r="Y61" s="53">
        <f t="shared" si="23"/>
        <v>3440710.74</v>
      </c>
      <c r="Z61" s="53" t="s">
        <v>474</v>
      </c>
      <c r="AA61" s="34"/>
      <c r="AB61" s="34"/>
      <c r="AC61" s="34" t="s">
        <v>15</v>
      </c>
      <c r="AD61" s="34" t="s">
        <v>25</v>
      </c>
      <c r="AE61" s="34" t="s">
        <v>127</v>
      </c>
    </row>
    <row r="62" spans="1:33" s="35" customFormat="1" ht="30" x14ac:dyDescent="0.25">
      <c r="A62" s="35">
        <v>406</v>
      </c>
      <c r="B62" s="35" t="s">
        <v>475</v>
      </c>
      <c r="C62" s="34" t="s">
        <v>476</v>
      </c>
      <c r="D62" s="34">
        <v>3161</v>
      </c>
      <c r="E62" s="36">
        <v>44854</v>
      </c>
      <c r="F62" s="36">
        <v>45107</v>
      </c>
      <c r="G62" s="37">
        <f t="shared" si="17"/>
        <v>253</v>
      </c>
      <c r="H62" s="55">
        <f t="shared" si="18"/>
        <v>1</v>
      </c>
      <c r="I62" s="83">
        <v>475000</v>
      </c>
      <c r="J62" s="109" t="s">
        <v>477</v>
      </c>
      <c r="K62" s="34" t="s">
        <v>478</v>
      </c>
      <c r="L62" s="34" t="s">
        <v>479</v>
      </c>
      <c r="M62" s="34" t="s">
        <v>21</v>
      </c>
      <c r="N62" s="73" t="s">
        <v>26</v>
      </c>
      <c r="O62" s="34" t="s">
        <v>26</v>
      </c>
      <c r="P62" s="39">
        <v>0</v>
      </c>
      <c r="Q62" s="95"/>
      <c r="R62" s="84">
        <f t="shared" si="19"/>
        <v>0</v>
      </c>
      <c r="S62" s="83">
        <v>474930.25</v>
      </c>
      <c r="T62" s="95"/>
      <c r="U62" s="84">
        <f t="shared" si="20"/>
        <v>474930.25</v>
      </c>
      <c r="V62" s="51">
        <f t="shared" si="21"/>
        <v>0.99985315789473683</v>
      </c>
      <c r="W62" s="51"/>
      <c r="X62" s="52">
        <f t="shared" si="22"/>
        <v>475000</v>
      </c>
      <c r="Y62" s="53">
        <f t="shared" si="23"/>
        <v>475000</v>
      </c>
      <c r="Z62" s="53" t="s">
        <v>112</v>
      </c>
      <c r="AA62" s="34" t="s">
        <v>21</v>
      </c>
      <c r="AB62" s="34" t="s">
        <v>21</v>
      </c>
      <c r="AC62" s="34"/>
      <c r="AD62" s="34" t="s">
        <v>158</v>
      </c>
      <c r="AE62" s="34" t="s">
        <v>159</v>
      </c>
    </row>
    <row r="63" spans="1:33" s="62" customFormat="1" ht="30" x14ac:dyDescent="0.25">
      <c r="A63" s="35">
        <v>406</v>
      </c>
      <c r="B63" s="35" t="s">
        <v>480</v>
      </c>
      <c r="C63" s="34" t="s">
        <v>481</v>
      </c>
      <c r="D63" s="34">
        <v>3161</v>
      </c>
      <c r="E63" s="36">
        <v>45273</v>
      </c>
      <c r="F63" s="36">
        <v>46022</v>
      </c>
      <c r="G63" s="37">
        <f t="shared" si="17"/>
        <v>749</v>
      </c>
      <c r="H63" s="55">
        <f t="shared" si="18"/>
        <v>0.14686248331108145</v>
      </c>
      <c r="I63" s="83">
        <v>22629571</v>
      </c>
      <c r="J63" s="110" t="s">
        <v>482</v>
      </c>
      <c r="K63" s="34" t="s">
        <v>483</v>
      </c>
      <c r="L63" s="34" t="s">
        <v>484</v>
      </c>
      <c r="M63" s="34" t="s">
        <v>21</v>
      </c>
      <c r="N63" s="79" t="s">
        <v>485</v>
      </c>
      <c r="O63" s="34" t="s">
        <v>17</v>
      </c>
      <c r="P63" s="39">
        <v>0</v>
      </c>
      <c r="Q63" s="96">
        <v>1513.72</v>
      </c>
      <c r="R63" s="84">
        <f t="shared" si="19"/>
        <v>1513.72</v>
      </c>
      <c r="S63" s="83">
        <v>0</v>
      </c>
      <c r="T63" s="96">
        <v>1513.72</v>
      </c>
      <c r="U63" s="84">
        <f t="shared" si="20"/>
        <v>1513.72</v>
      </c>
      <c r="V63" s="51">
        <f t="shared" si="21"/>
        <v>6.6891237133925337E-5</v>
      </c>
      <c r="W63" s="51"/>
      <c r="X63" s="52">
        <f t="shared" si="22"/>
        <v>22629571</v>
      </c>
      <c r="Y63" s="53">
        <f t="shared" si="23"/>
        <v>22628057.280000001</v>
      </c>
      <c r="Z63" s="53" t="s">
        <v>474</v>
      </c>
      <c r="AA63" s="34">
        <v>21</v>
      </c>
      <c r="AB63" s="34" t="s">
        <v>21</v>
      </c>
      <c r="AC63" s="34" t="s">
        <v>8</v>
      </c>
      <c r="AD63" s="34" t="s">
        <v>158</v>
      </c>
      <c r="AE63" s="34" t="s">
        <v>113</v>
      </c>
      <c r="AF63" s="35"/>
      <c r="AG63" s="35"/>
    </row>
    <row r="64" spans="1:33" s="35" customFormat="1" ht="75" x14ac:dyDescent="0.25">
      <c r="A64" s="35">
        <v>406</v>
      </c>
      <c r="B64" s="35" t="s">
        <v>486</v>
      </c>
      <c r="C64" s="34" t="s">
        <v>487</v>
      </c>
      <c r="D64" s="34">
        <v>3161</v>
      </c>
      <c r="E64" s="36">
        <v>44854</v>
      </c>
      <c r="F64" s="36">
        <v>46387</v>
      </c>
      <c r="G64" s="37">
        <f t="shared" si="17"/>
        <v>1533</v>
      </c>
      <c r="H64" s="55">
        <f t="shared" si="18"/>
        <v>1</v>
      </c>
      <c r="I64" s="83">
        <f>55378801-53585685</f>
        <v>1793116</v>
      </c>
      <c r="J64" s="109" t="s">
        <v>488</v>
      </c>
      <c r="K64" s="34" t="s">
        <v>489</v>
      </c>
      <c r="L64" s="34" t="s">
        <v>490</v>
      </c>
      <c r="M64" s="34" t="s">
        <v>21</v>
      </c>
      <c r="N64" s="34" t="s">
        <v>491</v>
      </c>
      <c r="O64" s="34" t="s">
        <v>26</v>
      </c>
      <c r="P64" s="39">
        <v>0</v>
      </c>
      <c r="Q64" s="95"/>
      <c r="R64" s="84">
        <f t="shared" si="19"/>
        <v>0</v>
      </c>
      <c r="S64" s="83">
        <v>573352.13</v>
      </c>
      <c r="T64" s="95"/>
      <c r="U64" s="84">
        <f t="shared" si="20"/>
        <v>573352.13</v>
      </c>
      <c r="V64" s="51">
        <f t="shared" si="21"/>
        <v>0.31975183423716036</v>
      </c>
      <c r="W64" s="51"/>
      <c r="X64" s="52">
        <f t="shared" si="22"/>
        <v>1793116</v>
      </c>
      <c r="Y64" s="53">
        <f t="shared" si="23"/>
        <v>1793116</v>
      </c>
      <c r="Z64" s="53" t="s">
        <v>112</v>
      </c>
      <c r="AA64" s="34"/>
      <c r="AB64" s="34"/>
      <c r="AC64" s="34" t="s">
        <v>8</v>
      </c>
      <c r="AD64" s="34" t="s">
        <v>158</v>
      </c>
      <c r="AE64" s="34" t="s">
        <v>159</v>
      </c>
    </row>
    <row r="65" spans="1:31" s="35" customFormat="1" ht="75" x14ac:dyDescent="0.25">
      <c r="A65" s="35">
        <v>406</v>
      </c>
      <c r="B65" s="35" t="s">
        <v>492</v>
      </c>
      <c r="C65" s="34" t="s">
        <v>493</v>
      </c>
      <c r="D65" s="34">
        <v>3161</v>
      </c>
      <c r="E65" s="36">
        <v>44854</v>
      </c>
      <c r="F65" s="36">
        <v>45838</v>
      </c>
      <c r="G65" s="37">
        <f t="shared" si="17"/>
        <v>984</v>
      </c>
      <c r="H65" s="55">
        <f t="shared" si="18"/>
        <v>0.53760162601626016</v>
      </c>
      <c r="I65" s="83">
        <v>10000000</v>
      </c>
      <c r="J65" s="110" t="s">
        <v>494</v>
      </c>
      <c r="K65" s="34" t="s">
        <v>495</v>
      </c>
      <c r="L65" s="34" t="s">
        <v>496</v>
      </c>
      <c r="M65" s="34" t="s">
        <v>497</v>
      </c>
      <c r="N65" s="79" t="s">
        <v>498</v>
      </c>
      <c r="O65" s="34" t="s">
        <v>11</v>
      </c>
      <c r="P65" s="83">
        <v>10000000</v>
      </c>
      <c r="Q65" s="95"/>
      <c r="R65" s="84">
        <f t="shared" si="19"/>
        <v>10000000</v>
      </c>
      <c r="S65" s="83">
        <v>0</v>
      </c>
      <c r="T65" s="95"/>
      <c r="U65" s="84">
        <f t="shared" si="20"/>
        <v>0</v>
      </c>
      <c r="V65" s="51">
        <f t="shared" si="21"/>
        <v>0</v>
      </c>
      <c r="W65" s="51"/>
      <c r="X65" s="52">
        <f t="shared" si="22"/>
        <v>10000000</v>
      </c>
      <c r="Y65" s="53">
        <f t="shared" si="23"/>
        <v>0</v>
      </c>
      <c r="Z65" s="53" t="s">
        <v>112</v>
      </c>
      <c r="AA65" s="34"/>
      <c r="AB65" s="34" t="s">
        <v>21</v>
      </c>
      <c r="AC65" s="34" t="s">
        <v>8</v>
      </c>
      <c r="AD65" s="34" t="s">
        <v>158</v>
      </c>
      <c r="AE65" s="34" t="s">
        <v>113</v>
      </c>
    </row>
    <row r="66" spans="1:31" s="35" customFormat="1" ht="195" x14ac:dyDescent="0.25">
      <c r="A66" s="35">
        <v>406</v>
      </c>
      <c r="B66" s="35" t="s">
        <v>499</v>
      </c>
      <c r="C66" s="34" t="s">
        <v>500</v>
      </c>
      <c r="D66" s="34">
        <v>3165</v>
      </c>
      <c r="E66" s="36">
        <v>44743</v>
      </c>
      <c r="F66" s="36">
        <v>45473</v>
      </c>
      <c r="G66" s="37">
        <f t="shared" si="17"/>
        <v>730</v>
      </c>
      <c r="H66" s="55">
        <f t="shared" si="18"/>
        <v>0.87671232876712324</v>
      </c>
      <c r="I66" s="83">
        <v>1956000</v>
      </c>
      <c r="J66" s="109" t="s">
        <v>501</v>
      </c>
      <c r="K66" s="34" t="s">
        <v>502</v>
      </c>
      <c r="L66" s="34" t="s">
        <v>503</v>
      </c>
      <c r="M66" s="34" t="s">
        <v>504</v>
      </c>
      <c r="N66" s="63" t="s">
        <v>444</v>
      </c>
      <c r="O66" s="34" t="s">
        <v>11</v>
      </c>
      <c r="P66" s="83"/>
      <c r="Q66" s="95"/>
      <c r="R66" s="84">
        <f t="shared" si="19"/>
        <v>0</v>
      </c>
      <c r="S66" s="83">
        <v>0</v>
      </c>
      <c r="T66" s="95"/>
      <c r="U66" s="84">
        <f t="shared" si="20"/>
        <v>0</v>
      </c>
      <c r="V66" s="51">
        <f t="shared" si="21"/>
        <v>0</v>
      </c>
      <c r="W66" s="108">
        <v>-1956000</v>
      </c>
      <c r="X66" s="52">
        <f t="shared" si="22"/>
        <v>0</v>
      </c>
      <c r="Y66" s="53">
        <f t="shared" si="23"/>
        <v>0</v>
      </c>
      <c r="Z66" s="53" t="s">
        <v>112</v>
      </c>
      <c r="AA66" s="34" t="s">
        <v>505</v>
      </c>
      <c r="AB66" s="60" t="s">
        <v>506</v>
      </c>
      <c r="AC66" s="34" t="s">
        <v>15</v>
      </c>
      <c r="AD66" s="34" t="s">
        <v>25</v>
      </c>
      <c r="AE66" s="34" t="s">
        <v>159</v>
      </c>
    </row>
    <row r="67" spans="1:31" s="35" customFormat="1" ht="135" x14ac:dyDescent="0.25">
      <c r="A67" s="35">
        <v>406</v>
      </c>
      <c r="B67" s="35" t="s">
        <v>507</v>
      </c>
      <c r="C67" s="34" t="s">
        <v>508</v>
      </c>
      <c r="D67" s="34">
        <v>3165</v>
      </c>
      <c r="E67" s="36">
        <v>44743</v>
      </c>
      <c r="F67" s="36">
        <v>45473</v>
      </c>
      <c r="G67" s="37">
        <f t="shared" si="17"/>
        <v>730</v>
      </c>
      <c r="H67" s="55">
        <f t="shared" si="18"/>
        <v>0.87671232876712324</v>
      </c>
      <c r="I67" s="83">
        <v>3500000</v>
      </c>
      <c r="J67" s="110" t="s">
        <v>509</v>
      </c>
      <c r="K67" s="34" t="s">
        <v>510</v>
      </c>
      <c r="L67" s="34" t="s">
        <v>511</v>
      </c>
      <c r="M67" s="34" t="s">
        <v>512</v>
      </c>
      <c r="N67" s="76" t="s">
        <v>513</v>
      </c>
      <c r="O67" s="34" t="s">
        <v>17</v>
      </c>
      <c r="P67" s="83">
        <v>283367.52</v>
      </c>
      <c r="Q67" s="96">
        <v>58863.42</v>
      </c>
      <c r="R67" s="84">
        <f t="shared" si="19"/>
        <v>342230.94</v>
      </c>
      <c r="S67" s="83">
        <v>242677.76000000001</v>
      </c>
      <c r="T67" s="96">
        <v>58863.42</v>
      </c>
      <c r="U67" s="84">
        <f t="shared" si="20"/>
        <v>301541.18</v>
      </c>
      <c r="V67" s="51">
        <f t="shared" si="21"/>
        <v>8.6154622857142857E-2</v>
      </c>
      <c r="W67" s="51"/>
      <c r="X67" s="52">
        <f t="shared" si="22"/>
        <v>3500000</v>
      </c>
      <c r="Y67" s="53">
        <f t="shared" si="23"/>
        <v>3157769.06</v>
      </c>
      <c r="Z67" s="53" t="s">
        <v>112</v>
      </c>
      <c r="AA67" s="34" t="s">
        <v>514</v>
      </c>
      <c r="AB67" s="60" t="s">
        <v>515</v>
      </c>
      <c r="AC67" s="34" t="s">
        <v>15</v>
      </c>
      <c r="AD67" s="34" t="s">
        <v>25</v>
      </c>
      <c r="AE67" s="34" t="s">
        <v>159</v>
      </c>
    </row>
    <row r="68" spans="1:31" s="35" customFormat="1" ht="120" x14ac:dyDescent="0.25">
      <c r="A68" s="35">
        <v>406</v>
      </c>
      <c r="B68" s="35" t="s">
        <v>516</v>
      </c>
      <c r="C68" s="34" t="s">
        <v>517</v>
      </c>
      <c r="D68" s="34">
        <v>3165</v>
      </c>
      <c r="E68" s="36">
        <v>44743</v>
      </c>
      <c r="F68" s="36">
        <v>45473</v>
      </c>
      <c r="G68" s="37">
        <f t="shared" si="17"/>
        <v>730</v>
      </c>
      <c r="H68" s="55">
        <f t="shared" si="18"/>
        <v>0.87671232876712324</v>
      </c>
      <c r="I68" s="83">
        <v>20000000</v>
      </c>
      <c r="J68" s="110" t="s">
        <v>518</v>
      </c>
      <c r="K68" s="34" t="s">
        <v>519</v>
      </c>
      <c r="L68" s="34" t="s">
        <v>520</v>
      </c>
      <c r="M68" s="34" t="s">
        <v>521</v>
      </c>
      <c r="N68" s="79" t="s">
        <v>522</v>
      </c>
      <c r="O68" s="34" t="s">
        <v>17</v>
      </c>
      <c r="P68" s="83">
        <v>3179037</v>
      </c>
      <c r="Q68" s="96">
        <v>18866</v>
      </c>
      <c r="R68" s="84">
        <f t="shared" si="19"/>
        <v>3197903</v>
      </c>
      <c r="S68" s="83">
        <v>26615.1</v>
      </c>
      <c r="T68" s="96">
        <v>18866</v>
      </c>
      <c r="U68" s="84">
        <f t="shared" si="20"/>
        <v>45481.1</v>
      </c>
      <c r="V68" s="51">
        <f t="shared" si="21"/>
        <v>2.2740550000000001E-3</v>
      </c>
      <c r="W68" s="108">
        <v>-4799969</v>
      </c>
      <c r="X68" s="52">
        <f t="shared" si="22"/>
        <v>15200031</v>
      </c>
      <c r="Y68" s="53">
        <f t="shared" si="23"/>
        <v>12002128</v>
      </c>
      <c r="Z68" s="53" t="s">
        <v>112</v>
      </c>
      <c r="AA68" s="34">
        <v>69</v>
      </c>
      <c r="AB68" s="52">
        <v>0</v>
      </c>
      <c r="AC68" s="34" t="s">
        <v>8</v>
      </c>
      <c r="AD68" s="34" t="s">
        <v>25</v>
      </c>
      <c r="AE68" s="34" t="s">
        <v>159</v>
      </c>
    </row>
    <row r="69" spans="1:31" s="35" customFormat="1" ht="105" x14ac:dyDescent="0.25">
      <c r="A69" s="35">
        <v>406</v>
      </c>
      <c r="B69" s="35" t="s">
        <v>523</v>
      </c>
      <c r="C69" s="34" t="s">
        <v>524</v>
      </c>
      <c r="D69" s="34">
        <v>3165</v>
      </c>
      <c r="E69" s="36">
        <v>44743</v>
      </c>
      <c r="F69" s="36">
        <v>45473</v>
      </c>
      <c r="G69" s="37">
        <f t="shared" si="17"/>
        <v>730</v>
      </c>
      <c r="H69" s="55">
        <f t="shared" si="18"/>
        <v>0.87671232876712324</v>
      </c>
      <c r="I69" s="83">
        <v>10000000</v>
      </c>
      <c r="J69" s="110" t="s">
        <v>525</v>
      </c>
      <c r="K69" s="34" t="s">
        <v>526</v>
      </c>
      <c r="L69" s="34" t="s">
        <v>527</v>
      </c>
      <c r="M69" s="34" t="s">
        <v>528</v>
      </c>
      <c r="N69" s="79" t="s">
        <v>529</v>
      </c>
      <c r="O69" s="34" t="s">
        <v>17</v>
      </c>
      <c r="P69" s="83">
        <v>889970.62</v>
      </c>
      <c r="Q69" s="95"/>
      <c r="R69" s="84">
        <f t="shared" si="19"/>
        <v>889970.62</v>
      </c>
      <c r="S69" s="83">
        <v>776818.28</v>
      </c>
      <c r="T69" s="95"/>
      <c r="U69" s="84">
        <f t="shared" si="20"/>
        <v>776818.28</v>
      </c>
      <c r="V69" s="51">
        <f t="shared" si="21"/>
        <v>7.7681828000000008E-2</v>
      </c>
      <c r="W69" s="51"/>
      <c r="X69" s="52">
        <f t="shared" si="22"/>
        <v>10000000</v>
      </c>
      <c r="Y69" s="53">
        <f t="shared" si="23"/>
        <v>9110029.3800000008</v>
      </c>
      <c r="Z69" s="53" t="s">
        <v>112</v>
      </c>
      <c r="AA69" s="34" t="s">
        <v>21</v>
      </c>
      <c r="AB69" s="52">
        <v>0</v>
      </c>
      <c r="AC69" s="34" t="s">
        <v>15</v>
      </c>
      <c r="AD69" s="34" t="s">
        <v>25</v>
      </c>
      <c r="AE69" s="34" t="s">
        <v>159</v>
      </c>
    </row>
    <row r="70" spans="1:31" s="35" customFormat="1" ht="409.5" customHeight="1" x14ac:dyDescent="0.25">
      <c r="A70" s="35">
        <v>406</v>
      </c>
      <c r="B70" s="35" t="s">
        <v>530</v>
      </c>
      <c r="C70" s="34" t="s">
        <v>531</v>
      </c>
      <c r="D70" s="34">
        <v>3168</v>
      </c>
      <c r="E70" s="36">
        <v>44854</v>
      </c>
      <c r="F70" s="36">
        <v>45473</v>
      </c>
      <c r="G70" s="37">
        <f t="shared" si="17"/>
        <v>619</v>
      </c>
      <c r="H70" s="55">
        <f t="shared" si="18"/>
        <v>0.8546042003231018</v>
      </c>
      <c r="I70" s="83">
        <v>862544</v>
      </c>
      <c r="J70" s="110" t="s">
        <v>532</v>
      </c>
      <c r="K70" s="56" t="s">
        <v>533</v>
      </c>
      <c r="L70" s="34"/>
      <c r="M70" s="34"/>
      <c r="N70" s="34" t="s">
        <v>534</v>
      </c>
      <c r="O70" s="34" t="s">
        <v>22</v>
      </c>
      <c r="P70" s="83">
        <v>0</v>
      </c>
      <c r="Q70" s="96">
        <v>76715.5</v>
      </c>
      <c r="R70" s="84">
        <f t="shared" si="19"/>
        <v>76715.5</v>
      </c>
      <c r="S70" s="83">
        <v>554708</v>
      </c>
      <c r="T70" s="96">
        <v>76715.5</v>
      </c>
      <c r="U70" s="84">
        <f t="shared" si="20"/>
        <v>631423.5</v>
      </c>
      <c r="V70" s="51">
        <f t="shared" si="21"/>
        <v>0.73204787234042556</v>
      </c>
      <c r="W70" s="51"/>
      <c r="X70" s="52">
        <f t="shared" si="22"/>
        <v>862544</v>
      </c>
      <c r="Y70" s="53">
        <f t="shared" si="23"/>
        <v>785828.5</v>
      </c>
      <c r="Z70" s="53" t="s">
        <v>112</v>
      </c>
      <c r="AA70" s="34"/>
      <c r="AB70" s="34"/>
      <c r="AC70" s="34" t="s">
        <v>15</v>
      </c>
      <c r="AD70" s="34" t="s">
        <v>25</v>
      </c>
      <c r="AE70" s="34" t="s">
        <v>159</v>
      </c>
    </row>
    <row r="71" spans="1:31" s="35" customFormat="1" ht="103.5" customHeight="1" x14ac:dyDescent="0.25">
      <c r="A71" s="35">
        <v>406</v>
      </c>
      <c r="B71" s="35" t="s">
        <v>535</v>
      </c>
      <c r="C71" s="34" t="s">
        <v>536</v>
      </c>
      <c r="D71" s="34">
        <v>3170</v>
      </c>
      <c r="E71" s="36">
        <v>44854</v>
      </c>
      <c r="F71" s="36">
        <v>45657</v>
      </c>
      <c r="G71" s="37">
        <f t="shared" si="17"/>
        <v>803</v>
      </c>
      <c r="H71" s="55">
        <f t="shared" si="18"/>
        <v>0.65877957658779573</v>
      </c>
      <c r="I71" s="83">
        <v>1956011</v>
      </c>
      <c r="J71" s="110" t="s">
        <v>537</v>
      </c>
      <c r="K71" s="34" t="s">
        <v>538</v>
      </c>
      <c r="L71" s="34" t="s">
        <v>539</v>
      </c>
      <c r="M71" s="34" t="s">
        <v>540</v>
      </c>
      <c r="N71" s="80" t="s">
        <v>541</v>
      </c>
      <c r="O71" s="34" t="s">
        <v>22</v>
      </c>
      <c r="P71" s="83">
        <v>1790452</v>
      </c>
      <c r="Q71" s="96">
        <v>165559</v>
      </c>
      <c r="R71" s="84">
        <f t="shared" si="19"/>
        <v>1956011</v>
      </c>
      <c r="S71" s="83">
        <v>175500</v>
      </c>
      <c r="T71" s="96">
        <v>585295.37</v>
      </c>
      <c r="U71" s="84">
        <f t="shared" si="20"/>
        <v>760795.37</v>
      </c>
      <c r="V71" s="51">
        <f t="shared" si="21"/>
        <v>0.38895250077836985</v>
      </c>
      <c r="W71" s="51"/>
      <c r="X71" s="52">
        <f t="shared" si="22"/>
        <v>1956011</v>
      </c>
      <c r="Y71" s="53">
        <f t="shared" si="23"/>
        <v>0</v>
      </c>
      <c r="Z71" s="53" t="s">
        <v>112</v>
      </c>
      <c r="AA71" s="34"/>
      <c r="AB71" s="34"/>
      <c r="AC71" s="34" t="s">
        <v>15</v>
      </c>
      <c r="AD71" s="34" t="s">
        <v>25</v>
      </c>
      <c r="AE71" s="34" t="s">
        <v>159</v>
      </c>
    </row>
    <row r="72" spans="1:31" s="35" customFormat="1" ht="95.25" customHeight="1" x14ac:dyDescent="0.25">
      <c r="A72" s="35">
        <v>406</v>
      </c>
      <c r="B72" s="35" t="s">
        <v>542</v>
      </c>
      <c r="C72" s="34" t="s">
        <v>543</v>
      </c>
      <c r="D72" s="34">
        <v>3170</v>
      </c>
      <c r="E72" s="36">
        <v>44854</v>
      </c>
      <c r="F72" s="36">
        <v>46203</v>
      </c>
      <c r="G72" s="37">
        <f t="shared" si="17"/>
        <v>1349</v>
      </c>
      <c r="H72" s="55">
        <f t="shared" si="18"/>
        <v>1</v>
      </c>
      <c r="I72" s="83">
        <v>1084810</v>
      </c>
      <c r="J72" s="109" t="s">
        <v>544</v>
      </c>
      <c r="K72" s="34" t="s">
        <v>545</v>
      </c>
      <c r="L72" s="34" t="s">
        <v>546</v>
      </c>
      <c r="M72" s="34" t="s">
        <v>547</v>
      </c>
      <c r="N72" s="80" t="s">
        <v>437</v>
      </c>
      <c r="O72" s="34" t="s">
        <v>26</v>
      </c>
      <c r="P72" s="83">
        <v>964276</v>
      </c>
      <c r="Q72" s="95"/>
      <c r="R72" s="84">
        <f t="shared" si="19"/>
        <v>964276</v>
      </c>
      <c r="S72" s="83">
        <v>0</v>
      </c>
      <c r="T72" s="95"/>
      <c r="U72" s="84">
        <f t="shared" si="20"/>
        <v>0</v>
      </c>
      <c r="V72" s="51">
        <f t="shared" si="21"/>
        <v>0</v>
      </c>
      <c r="W72" s="51"/>
      <c r="X72" s="52">
        <f t="shared" si="22"/>
        <v>1084810</v>
      </c>
      <c r="Y72" s="53">
        <f t="shared" si="23"/>
        <v>120534</v>
      </c>
      <c r="Z72" s="53" t="s">
        <v>112</v>
      </c>
      <c r="AA72" s="34"/>
      <c r="AB72" s="34"/>
      <c r="AC72" s="34" t="s">
        <v>15</v>
      </c>
      <c r="AD72" s="34" t="s">
        <v>25</v>
      </c>
      <c r="AE72" s="34" t="s">
        <v>159</v>
      </c>
    </row>
    <row r="73" spans="1:31" s="35" customFormat="1" ht="161.25" customHeight="1" x14ac:dyDescent="0.25">
      <c r="A73" s="35">
        <v>406</v>
      </c>
      <c r="B73" s="35" t="s">
        <v>548</v>
      </c>
      <c r="C73" s="34" t="s">
        <v>549</v>
      </c>
      <c r="D73" s="34">
        <v>3219</v>
      </c>
      <c r="E73" s="36">
        <v>44854</v>
      </c>
      <c r="F73" s="36">
        <v>45291</v>
      </c>
      <c r="G73" s="37">
        <f t="shared" si="17"/>
        <v>437</v>
      </c>
      <c r="H73" s="55">
        <f t="shared" si="18"/>
        <v>1</v>
      </c>
      <c r="I73" s="83">
        <v>345000</v>
      </c>
      <c r="J73" s="110" t="s">
        <v>550</v>
      </c>
      <c r="K73" s="34" t="s">
        <v>551</v>
      </c>
      <c r="L73" s="34" t="s">
        <v>21</v>
      </c>
      <c r="M73" s="34" t="s">
        <v>21</v>
      </c>
      <c r="N73" s="78" t="s">
        <v>552</v>
      </c>
      <c r="O73" s="34" t="s">
        <v>26</v>
      </c>
      <c r="P73" s="83">
        <v>344283.98</v>
      </c>
      <c r="Q73" s="96"/>
      <c r="R73" s="84">
        <f t="shared" si="19"/>
        <v>344283.98</v>
      </c>
      <c r="S73" s="83">
        <v>306152.14</v>
      </c>
      <c r="T73" s="96">
        <v>38131.839999999997</v>
      </c>
      <c r="U73" s="84">
        <f t="shared" si="20"/>
        <v>344283.98</v>
      </c>
      <c r="V73" s="51">
        <f t="shared" si="21"/>
        <v>0.99792457971014492</v>
      </c>
      <c r="W73" s="108">
        <v>-716.02</v>
      </c>
      <c r="X73" s="52">
        <f t="shared" si="22"/>
        <v>344283.98</v>
      </c>
      <c r="Y73" s="53">
        <f t="shared" si="23"/>
        <v>0</v>
      </c>
      <c r="Z73" s="53" t="s">
        <v>112</v>
      </c>
      <c r="AA73" s="34"/>
      <c r="AB73" s="34"/>
      <c r="AC73" s="34" t="s">
        <v>15</v>
      </c>
      <c r="AD73" s="34" t="s">
        <v>25</v>
      </c>
      <c r="AE73" s="34" t="s">
        <v>127</v>
      </c>
    </row>
    <row r="74" spans="1:31" s="35" customFormat="1" ht="409.5" x14ac:dyDescent="0.25">
      <c r="A74" s="35">
        <v>406</v>
      </c>
      <c r="B74" s="35" t="s">
        <v>553</v>
      </c>
      <c r="C74" s="34" t="s">
        <v>554</v>
      </c>
      <c r="D74" s="34">
        <v>3219</v>
      </c>
      <c r="E74" s="36">
        <v>44854</v>
      </c>
      <c r="F74" s="36">
        <v>46326</v>
      </c>
      <c r="G74" s="37">
        <f t="shared" si="17"/>
        <v>1472</v>
      </c>
      <c r="H74" s="55">
        <f t="shared" si="18"/>
        <v>0.359375</v>
      </c>
      <c r="I74" s="83">
        <v>5000000</v>
      </c>
      <c r="J74" s="110" t="s">
        <v>555</v>
      </c>
      <c r="K74" s="34" t="s">
        <v>556</v>
      </c>
      <c r="L74" s="34" t="s">
        <v>557</v>
      </c>
      <c r="M74" s="34" t="s">
        <v>558</v>
      </c>
      <c r="N74" s="77" t="s">
        <v>559</v>
      </c>
      <c r="O74" s="34" t="s">
        <v>17</v>
      </c>
      <c r="P74" s="83">
        <v>0</v>
      </c>
      <c r="Q74" s="95"/>
      <c r="R74" s="84">
        <f t="shared" si="19"/>
        <v>0</v>
      </c>
      <c r="S74" s="83">
        <v>64088.800000000003</v>
      </c>
      <c r="T74" s="95"/>
      <c r="U74" s="84">
        <f t="shared" si="20"/>
        <v>64088.800000000003</v>
      </c>
      <c r="V74" s="51">
        <f t="shared" si="21"/>
        <v>1.2817760000000001E-2</v>
      </c>
      <c r="W74" s="51"/>
      <c r="X74" s="52">
        <f t="shared" si="22"/>
        <v>5000000</v>
      </c>
      <c r="Y74" s="53">
        <f t="shared" si="23"/>
        <v>5000000</v>
      </c>
      <c r="Z74" s="53" t="s">
        <v>112</v>
      </c>
      <c r="AA74" s="34"/>
      <c r="AB74" s="34"/>
      <c r="AC74" s="34" t="s">
        <v>15</v>
      </c>
      <c r="AD74" s="34" t="s">
        <v>25</v>
      </c>
      <c r="AE74" s="34" t="s">
        <v>120</v>
      </c>
    </row>
    <row r="75" spans="1:31" s="35" customFormat="1" ht="195" x14ac:dyDescent="0.25">
      <c r="A75" s="35">
        <v>406</v>
      </c>
      <c r="B75" s="35" t="s">
        <v>560</v>
      </c>
      <c r="C75" s="34" t="s">
        <v>561</v>
      </c>
      <c r="D75" s="34">
        <v>3219</v>
      </c>
      <c r="E75" s="36">
        <v>44854</v>
      </c>
      <c r="F75" s="36">
        <v>46203</v>
      </c>
      <c r="G75" s="37">
        <f t="shared" si="17"/>
        <v>1349</v>
      </c>
      <c r="H75" s="55">
        <f t="shared" si="18"/>
        <v>0.3921423276501112</v>
      </c>
      <c r="I75" s="83">
        <v>1500000</v>
      </c>
      <c r="J75" s="110" t="s">
        <v>562</v>
      </c>
      <c r="K75" s="34" t="s">
        <v>563</v>
      </c>
      <c r="L75" s="34" t="s">
        <v>21</v>
      </c>
      <c r="M75" s="34" t="s">
        <v>21</v>
      </c>
      <c r="N75" s="74" t="s">
        <v>564</v>
      </c>
      <c r="O75" s="34" t="s">
        <v>17</v>
      </c>
      <c r="P75" s="83">
        <v>1500000</v>
      </c>
      <c r="Q75" s="95"/>
      <c r="R75" s="84">
        <f t="shared" si="19"/>
        <v>1500000</v>
      </c>
      <c r="S75" s="83">
        <v>0</v>
      </c>
      <c r="T75" s="95"/>
      <c r="U75" s="84">
        <f t="shared" si="20"/>
        <v>0</v>
      </c>
      <c r="V75" s="51">
        <f t="shared" si="21"/>
        <v>0</v>
      </c>
      <c r="W75" s="51"/>
      <c r="X75" s="52">
        <f t="shared" si="22"/>
        <v>1500000</v>
      </c>
      <c r="Y75" s="53">
        <f t="shared" si="23"/>
        <v>0</v>
      </c>
      <c r="Z75" s="97" t="s">
        <v>565</v>
      </c>
      <c r="AA75" s="34"/>
      <c r="AB75" s="34"/>
      <c r="AC75" s="34" t="s">
        <v>15</v>
      </c>
      <c r="AD75" s="34" t="s">
        <v>25</v>
      </c>
      <c r="AE75" s="34" t="s">
        <v>127</v>
      </c>
    </row>
    <row r="76" spans="1:31" s="35" customFormat="1" ht="75" x14ac:dyDescent="0.25">
      <c r="A76" s="35">
        <v>406</v>
      </c>
      <c r="B76" s="35" t="s">
        <v>566</v>
      </c>
      <c r="C76" s="34" t="s">
        <v>567</v>
      </c>
      <c r="D76" s="34">
        <v>3223</v>
      </c>
      <c r="E76" s="36">
        <v>45108</v>
      </c>
      <c r="F76" s="36">
        <v>45473</v>
      </c>
      <c r="G76" s="37">
        <f t="shared" si="17"/>
        <v>365</v>
      </c>
      <c r="H76" s="55">
        <f t="shared" si="18"/>
        <v>0.75342465753424659</v>
      </c>
      <c r="I76" s="83">
        <v>284159</v>
      </c>
      <c r="J76" s="110" t="s">
        <v>568</v>
      </c>
      <c r="K76" s="34" t="s">
        <v>569</v>
      </c>
      <c r="L76" s="34" t="s">
        <v>570</v>
      </c>
      <c r="M76" s="34" t="s">
        <v>571</v>
      </c>
      <c r="N76" s="34" t="s">
        <v>572</v>
      </c>
      <c r="O76" s="34" t="s">
        <v>11</v>
      </c>
      <c r="P76" s="83">
        <v>0</v>
      </c>
      <c r="Q76" s="95"/>
      <c r="R76" s="84">
        <f t="shared" si="19"/>
        <v>0</v>
      </c>
      <c r="S76" s="83">
        <v>0</v>
      </c>
      <c r="T76" s="95"/>
      <c r="U76" s="84">
        <f t="shared" si="20"/>
        <v>0</v>
      </c>
      <c r="V76" s="51">
        <f t="shared" si="21"/>
        <v>0</v>
      </c>
      <c r="W76" s="51"/>
      <c r="X76" s="52">
        <f t="shared" si="22"/>
        <v>284159</v>
      </c>
      <c r="Y76" s="53">
        <f t="shared" si="23"/>
        <v>284159</v>
      </c>
      <c r="Z76" s="52" t="s">
        <v>452</v>
      </c>
      <c r="AA76" s="34" t="s">
        <v>21</v>
      </c>
      <c r="AB76" s="34" t="s">
        <v>21</v>
      </c>
      <c r="AC76" s="34" t="s">
        <v>15</v>
      </c>
      <c r="AD76" s="34" t="s">
        <v>25</v>
      </c>
      <c r="AE76" s="34" t="s">
        <v>120</v>
      </c>
    </row>
    <row r="77" spans="1:31" s="35" customFormat="1" ht="75" x14ac:dyDescent="0.25">
      <c r="A77" s="35">
        <v>406</v>
      </c>
      <c r="B77" s="35" t="s">
        <v>573</v>
      </c>
      <c r="C77" s="34" t="s">
        <v>574</v>
      </c>
      <c r="D77" s="34">
        <v>3223</v>
      </c>
      <c r="E77" s="36">
        <v>45839</v>
      </c>
      <c r="F77" s="36">
        <v>46203</v>
      </c>
      <c r="G77" s="37">
        <f t="shared" si="17"/>
        <v>364</v>
      </c>
      <c r="H77" s="105">
        <f t="shared" si="18"/>
        <v>-1.2527472527472527</v>
      </c>
      <c r="I77" s="83">
        <v>252976</v>
      </c>
      <c r="J77" s="110" t="s">
        <v>568</v>
      </c>
      <c r="K77" s="34" t="s">
        <v>569</v>
      </c>
      <c r="L77" s="34" t="s">
        <v>575</v>
      </c>
      <c r="M77" s="34" t="s">
        <v>571</v>
      </c>
      <c r="N77" s="34" t="s">
        <v>572</v>
      </c>
      <c r="O77" s="34" t="s">
        <v>11</v>
      </c>
      <c r="P77" s="83">
        <v>0</v>
      </c>
      <c r="Q77" s="95"/>
      <c r="R77" s="84">
        <f t="shared" si="19"/>
        <v>0</v>
      </c>
      <c r="S77" s="83">
        <v>0</v>
      </c>
      <c r="T77" s="95"/>
      <c r="U77" s="84">
        <f t="shared" si="20"/>
        <v>0</v>
      </c>
      <c r="V77" s="51">
        <f t="shared" si="21"/>
        <v>0</v>
      </c>
      <c r="W77" s="51"/>
      <c r="X77" s="52">
        <f t="shared" si="22"/>
        <v>252976</v>
      </c>
      <c r="Y77" s="53">
        <f t="shared" si="23"/>
        <v>252976</v>
      </c>
      <c r="Z77" s="52" t="s">
        <v>452</v>
      </c>
      <c r="AA77" s="34" t="s">
        <v>21</v>
      </c>
      <c r="AB77" s="34" t="s">
        <v>21</v>
      </c>
      <c r="AC77" s="34" t="s">
        <v>15</v>
      </c>
      <c r="AD77" s="34" t="s">
        <v>25</v>
      </c>
      <c r="AE77" s="34" t="s">
        <v>120</v>
      </c>
    </row>
    <row r="78" spans="1:31" s="35" customFormat="1" ht="75" x14ac:dyDescent="0.25">
      <c r="A78" s="35">
        <v>406</v>
      </c>
      <c r="B78" s="35" t="s">
        <v>576</v>
      </c>
      <c r="C78" s="34" t="s">
        <v>577</v>
      </c>
      <c r="D78" s="34">
        <v>3223</v>
      </c>
      <c r="E78" s="36">
        <v>44743</v>
      </c>
      <c r="F78" s="36">
        <v>45107</v>
      </c>
      <c r="G78" s="37">
        <f t="shared" si="17"/>
        <v>364</v>
      </c>
      <c r="H78" s="105">
        <f t="shared" si="18"/>
        <v>1.7582417582417582</v>
      </c>
      <c r="I78" s="83">
        <v>369823</v>
      </c>
      <c r="J78" s="110" t="s">
        <v>568</v>
      </c>
      <c r="K78" s="34" t="s">
        <v>569</v>
      </c>
      <c r="L78" s="34" t="s">
        <v>578</v>
      </c>
      <c r="M78" s="34" t="s">
        <v>579</v>
      </c>
      <c r="N78" s="34" t="s">
        <v>580</v>
      </c>
      <c r="O78" s="34" t="s">
        <v>17</v>
      </c>
      <c r="P78" s="83">
        <v>0</v>
      </c>
      <c r="Q78" s="96">
        <v>279968.38</v>
      </c>
      <c r="R78" s="84">
        <f t="shared" si="19"/>
        <v>279968.38</v>
      </c>
      <c r="S78" s="83">
        <v>138166.19</v>
      </c>
      <c r="T78" s="96">
        <v>279968.38</v>
      </c>
      <c r="U78" s="84">
        <f t="shared" si="20"/>
        <v>418134.57</v>
      </c>
      <c r="V78" s="51">
        <f t="shared" si="21"/>
        <v>1.1306343034370496</v>
      </c>
      <c r="W78" s="51"/>
      <c r="X78" s="52">
        <f t="shared" si="22"/>
        <v>369823</v>
      </c>
      <c r="Y78" s="53">
        <f t="shared" si="23"/>
        <v>89854.62</v>
      </c>
      <c r="Z78" s="52" t="s">
        <v>452</v>
      </c>
      <c r="AA78" s="34" t="s">
        <v>21</v>
      </c>
      <c r="AB78" s="34" t="s">
        <v>21</v>
      </c>
      <c r="AC78" s="34" t="s">
        <v>15</v>
      </c>
      <c r="AD78" s="34" t="s">
        <v>25</v>
      </c>
      <c r="AE78" s="34" t="s">
        <v>120</v>
      </c>
    </row>
    <row r="79" spans="1:31" s="35" customFormat="1" ht="75" x14ac:dyDescent="0.25">
      <c r="A79" s="35">
        <v>406</v>
      </c>
      <c r="B79" s="35" t="s">
        <v>581</v>
      </c>
      <c r="C79" s="34" t="s">
        <v>582</v>
      </c>
      <c r="D79" s="34">
        <v>3223</v>
      </c>
      <c r="E79" s="36">
        <v>45474</v>
      </c>
      <c r="F79" s="36">
        <v>45838</v>
      </c>
      <c r="G79" s="37">
        <f t="shared" si="17"/>
        <v>364</v>
      </c>
      <c r="H79" s="105">
        <f t="shared" si="18"/>
        <v>-0.25</v>
      </c>
      <c r="I79" s="83">
        <v>571273</v>
      </c>
      <c r="J79" s="110" t="s">
        <v>568</v>
      </c>
      <c r="K79" s="34" t="s">
        <v>569</v>
      </c>
      <c r="L79" s="34" t="s">
        <v>583</v>
      </c>
      <c r="M79" s="34" t="s">
        <v>571</v>
      </c>
      <c r="N79" s="34" t="s">
        <v>572</v>
      </c>
      <c r="O79" s="34" t="s">
        <v>11</v>
      </c>
      <c r="P79" s="83">
        <v>0</v>
      </c>
      <c r="Q79" s="95"/>
      <c r="R79" s="84">
        <f t="shared" si="19"/>
        <v>0</v>
      </c>
      <c r="S79" s="83">
        <v>0</v>
      </c>
      <c r="T79" s="95"/>
      <c r="U79" s="84">
        <f t="shared" si="20"/>
        <v>0</v>
      </c>
      <c r="V79" s="51">
        <f t="shared" si="21"/>
        <v>0</v>
      </c>
      <c r="W79" s="51"/>
      <c r="X79" s="52">
        <f t="shared" si="22"/>
        <v>571273</v>
      </c>
      <c r="Y79" s="53">
        <f t="shared" si="23"/>
        <v>571273</v>
      </c>
      <c r="Z79" s="52" t="s">
        <v>452</v>
      </c>
      <c r="AA79" s="34" t="s">
        <v>21</v>
      </c>
      <c r="AB79" s="34" t="s">
        <v>21</v>
      </c>
      <c r="AC79" s="34" t="s">
        <v>15</v>
      </c>
      <c r="AD79" s="34" t="s">
        <v>25</v>
      </c>
      <c r="AE79" s="34" t="s">
        <v>120</v>
      </c>
    </row>
    <row r="80" spans="1:31" s="35" customFormat="1" ht="60" x14ac:dyDescent="0.25">
      <c r="A80" s="35">
        <v>406</v>
      </c>
      <c r="B80" s="35" t="s">
        <v>584</v>
      </c>
      <c r="C80" s="34" t="s">
        <v>585</v>
      </c>
      <c r="D80" s="34">
        <v>3223</v>
      </c>
      <c r="E80" s="36">
        <v>45108</v>
      </c>
      <c r="F80" s="36">
        <v>46203</v>
      </c>
      <c r="G80" s="37">
        <f t="shared" ref="G80:G111" si="24">F80-E80</f>
        <v>1095</v>
      </c>
      <c r="H80" s="55">
        <f t="shared" ref="H80:H111" si="25">IF(O80="Completed",1,($B$1-E80)/G80)</f>
        <v>0.25114155251141551</v>
      </c>
      <c r="I80" s="83">
        <v>1730793</v>
      </c>
      <c r="J80" s="110" t="s">
        <v>568</v>
      </c>
      <c r="K80" s="34" t="s">
        <v>586</v>
      </c>
      <c r="L80" s="34" t="s">
        <v>587</v>
      </c>
      <c r="M80" s="34" t="s">
        <v>588</v>
      </c>
      <c r="N80" s="34" t="s">
        <v>589</v>
      </c>
      <c r="O80" s="34" t="s">
        <v>17</v>
      </c>
      <c r="P80" s="83">
        <v>0</v>
      </c>
      <c r="Q80" s="95"/>
      <c r="R80" s="84">
        <f t="shared" ref="R80:R111" si="26">P80+Q80</f>
        <v>0</v>
      </c>
      <c r="S80" s="83">
        <v>303710.06</v>
      </c>
      <c r="T80" s="95"/>
      <c r="U80" s="84">
        <f t="shared" ref="U80:U111" si="27">S80+T80</f>
        <v>303710.06</v>
      </c>
      <c r="V80" s="51">
        <f t="shared" si="21"/>
        <v>0.17547451370556733</v>
      </c>
      <c r="W80" s="52">
        <v>-420086</v>
      </c>
      <c r="X80" s="52">
        <f t="shared" ref="X80:X111" si="28">I80+W80</f>
        <v>1310707</v>
      </c>
      <c r="Y80" s="53">
        <f t="shared" ref="Y80:Y111" si="29">X80-R80</f>
        <v>1310707</v>
      </c>
      <c r="Z80" s="53" t="s">
        <v>112</v>
      </c>
      <c r="AA80" s="34" t="s">
        <v>21</v>
      </c>
      <c r="AB80" s="34" t="s">
        <v>21</v>
      </c>
      <c r="AC80" s="34" t="s">
        <v>15</v>
      </c>
      <c r="AD80" s="34" t="s">
        <v>25</v>
      </c>
      <c r="AE80" s="34" t="s">
        <v>120</v>
      </c>
    </row>
    <row r="81" spans="1:33" s="35" customFormat="1" ht="135" x14ac:dyDescent="0.25">
      <c r="A81" s="35">
        <v>406</v>
      </c>
      <c r="B81" s="35" t="s">
        <v>590</v>
      </c>
      <c r="C81" s="34" t="s">
        <v>591</v>
      </c>
      <c r="D81" s="34" t="s">
        <v>592</v>
      </c>
      <c r="E81" s="36">
        <v>44790</v>
      </c>
      <c r="F81" s="36">
        <v>46387</v>
      </c>
      <c r="G81" s="37">
        <f t="shared" si="24"/>
        <v>1597</v>
      </c>
      <c r="H81" s="55">
        <f t="shared" si="25"/>
        <v>0.37132122730118972</v>
      </c>
      <c r="I81" s="83">
        <v>10000000</v>
      </c>
      <c r="J81" s="110" t="s">
        <v>593</v>
      </c>
      <c r="K81" s="34" t="s">
        <v>594</v>
      </c>
      <c r="L81" s="34" t="s">
        <v>595</v>
      </c>
      <c r="M81" s="34" t="s">
        <v>596</v>
      </c>
      <c r="N81" s="103" t="s">
        <v>597</v>
      </c>
      <c r="O81" s="34" t="s">
        <v>17</v>
      </c>
      <c r="P81" s="53">
        <v>10000000</v>
      </c>
      <c r="Q81" s="96">
        <v>0</v>
      </c>
      <c r="R81" s="52">
        <f t="shared" si="26"/>
        <v>10000000</v>
      </c>
      <c r="S81" s="53">
        <v>2725</v>
      </c>
      <c r="T81" s="96">
        <v>21456.53</v>
      </c>
      <c r="U81" s="52">
        <f t="shared" si="27"/>
        <v>24181.53</v>
      </c>
      <c r="V81" s="51">
        <f t="shared" si="21"/>
        <v>2.4181529999999997E-3</v>
      </c>
      <c r="W81" s="51"/>
      <c r="X81" s="52">
        <f t="shared" si="28"/>
        <v>10000000</v>
      </c>
      <c r="Y81" s="53">
        <f t="shared" si="29"/>
        <v>0</v>
      </c>
      <c r="Z81" s="53" t="s">
        <v>474</v>
      </c>
      <c r="AA81" s="34" t="s">
        <v>21</v>
      </c>
      <c r="AB81" s="34" t="s">
        <v>21</v>
      </c>
      <c r="AC81" s="34" t="s">
        <v>8</v>
      </c>
      <c r="AD81" s="34" t="s">
        <v>459</v>
      </c>
      <c r="AE81" s="34" t="s">
        <v>113</v>
      </c>
    </row>
    <row r="82" spans="1:33" s="35" customFormat="1" ht="90" x14ac:dyDescent="0.25">
      <c r="A82" s="35">
        <v>406</v>
      </c>
      <c r="B82" s="35" t="s">
        <v>598</v>
      </c>
      <c r="C82" s="34" t="s">
        <v>599</v>
      </c>
      <c r="D82" s="34" t="s">
        <v>592</v>
      </c>
      <c r="E82" s="36">
        <v>44790</v>
      </c>
      <c r="F82" s="36">
        <v>46387</v>
      </c>
      <c r="G82" s="37">
        <f t="shared" si="24"/>
        <v>1597</v>
      </c>
      <c r="H82" s="55">
        <f t="shared" si="25"/>
        <v>0.37132122730118972</v>
      </c>
      <c r="I82" s="83">
        <v>3700000</v>
      </c>
      <c r="J82" s="110" t="s">
        <v>593</v>
      </c>
      <c r="K82" s="34" t="s">
        <v>600</v>
      </c>
      <c r="L82" s="34" t="s">
        <v>601</v>
      </c>
      <c r="M82" s="34" t="s">
        <v>596</v>
      </c>
      <c r="N82" s="75" t="s">
        <v>602</v>
      </c>
      <c r="O82" s="34" t="s">
        <v>17</v>
      </c>
      <c r="P82" s="53">
        <v>749634</v>
      </c>
      <c r="Q82" s="96">
        <v>203.58</v>
      </c>
      <c r="R82" s="52">
        <f t="shared" si="26"/>
        <v>749837.58</v>
      </c>
      <c r="S82" s="53">
        <v>8458.18</v>
      </c>
      <c r="T82" s="96">
        <v>203.58</v>
      </c>
      <c r="U82" s="52">
        <f t="shared" si="27"/>
        <v>8661.76</v>
      </c>
      <c r="V82" s="51">
        <f t="shared" si="21"/>
        <v>2.3410162162162164E-3</v>
      </c>
      <c r="W82" s="51"/>
      <c r="X82" s="52">
        <f t="shared" si="28"/>
        <v>3700000</v>
      </c>
      <c r="Y82" s="53">
        <f t="shared" si="29"/>
        <v>2950162.42</v>
      </c>
      <c r="Z82" s="53" t="s">
        <v>474</v>
      </c>
      <c r="AA82" s="34" t="s">
        <v>21</v>
      </c>
      <c r="AB82" s="34" t="s">
        <v>21</v>
      </c>
      <c r="AC82" s="34" t="s">
        <v>15</v>
      </c>
      <c r="AD82" s="34" t="s">
        <v>20</v>
      </c>
      <c r="AE82" s="34" t="s">
        <v>120</v>
      </c>
    </row>
    <row r="83" spans="1:33" s="35" customFormat="1" ht="409.5" customHeight="1" x14ac:dyDescent="0.25">
      <c r="A83" s="35">
        <v>406</v>
      </c>
      <c r="B83" s="35" t="s">
        <v>603</v>
      </c>
      <c r="C83" s="34" t="s">
        <v>604</v>
      </c>
      <c r="D83" s="34" t="s">
        <v>592</v>
      </c>
      <c r="E83" s="36">
        <v>44790</v>
      </c>
      <c r="F83" s="36">
        <v>46387</v>
      </c>
      <c r="G83" s="37">
        <f t="shared" si="24"/>
        <v>1597</v>
      </c>
      <c r="H83" s="38">
        <f t="shared" si="25"/>
        <v>0.37132122730118972</v>
      </c>
      <c r="I83" s="39">
        <v>1600000</v>
      </c>
      <c r="J83" s="110" t="s">
        <v>593</v>
      </c>
      <c r="K83" s="34" t="s">
        <v>605</v>
      </c>
      <c r="L83" s="34" t="s">
        <v>606</v>
      </c>
      <c r="M83" s="34" t="s">
        <v>596</v>
      </c>
      <c r="N83" s="74" t="s">
        <v>607</v>
      </c>
      <c r="O83" s="34" t="s">
        <v>22</v>
      </c>
      <c r="P83" s="39">
        <v>1600000</v>
      </c>
      <c r="Q83" s="96"/>
      <c r="R83" s="41">
        <f t="shared" si="26"/>
        <v>1600000</v>
      </c>
      <c r="S83" s="39">
        <v>998150.71</v>
      </c>
      <c r="T83" s="96">
        <v>3848.52</v>
      </c>
      <c r="U83" s="40">
        <f t="shared" si="27"/>
        <v>1001999.23</v>
      </c>
      <c r="V83" s="42">
        <f t="shared" si="21"/>
        <v>0.62624951875000001</v>
      </c>
      <c r="W83" s="42"/>
      <c r="X83" s="40">
        <f t="shared" si="28"/>
        <v>1600000</v>
      </c>
      <c r="Y83" s="39">
        <f t="shared" si="29"/>
        <v>0</v>
      </c>
      <c r="Z83" s="53" t="s">
        <v>474</v>
      </c>
      <c r="AA83" s="34" t="s">
        <v>21</v>
      </c>
      <c r="AB83" s="34" t="s">
        <v>21</v>
      </c>
      <c r="AC83" s="34" t="s">
        <v>8</v>
      </c>
      <c r="AD83" s="34" t="s">
        <v>20</v>
      </c>
      <c r="AE83" s="34" t="s">
        <v>113</v>
      </c>
    </row>
    <row r="84" spans="1:33" s="35" customFormat="1" ht="243.75" customHeight="1" x14ac:dyDescent="0.25">
      <c r="A84" s="35">
        <v>406</v>
      </c>
      <c r="B84" s="35" t="s">
        <v>608</v>
      </c>
      <c r="C84" s="34" t="s">
        <v>609</v>
      </c>
      <c r="D84" s="34" t="s">
        <v>592</v>
      </c>
      <c r="E84" s="36">
        <v>44790</v>
      </c>
      <c r="F84" s="36">
        <v>46387</v>
      </c>
      <c r="G84" s="37">
        <f t="shared" si="24"/>
        <v>1597</v>
      </c>
      <c r="H84" s="38">
        <f t="shared" si="25"/>
        <v>0.37132122730118972</v>
      </c>
      <c r="I84" s="39">
        <v>5500000</v>
      </c>
      <c r="J84" s="110" t="s">
        <v>593</v>
      </c>
      <c r="K84" s="34" t="s">
        <v>610</v>
      </c>
      <c r="L84" s="34" t="s">
        <v>611</v>
      </c>
      <c r="M84" s="34" t="s">
        <v>596</v>
      </c>
      <c r="N84" s="74" t="s">
        <v>612</v>
      </c>
      <c r="O84" s="34" t="s">
        <v>22</v>
      </c>
      <c r="P84" s="39">
        <v>5500000</v>
      </c>
      <c r="Q84" s="40"/>
      <c r="R84" s="41">
        <f t="shared" si="26"/>
        <v>5500000</v>
      </c>
      <c r="S84" s="39">
        <v>5446133.7300000004</v>
      </c>
      <c r="T84" s="39">
        <v>53866.27</v>
      </c>
      <c r="U84" s="40">
        <f t="shared" si="27"/>
        <v>5500000</v>
      </c>
      <c r="V84" s="42">
        <f t="shared" si="21"/>
        <v>1</v>
      </c>
      <c r="W84" s="42"/>
      <c r="X84" s="40">
        <f t="shared" si="28"/>
        <v>5500000</v>
      </c>
      <c r="Y84" s="39">
        <f t="shared" si="29"/>
        <v>0</v>
      </c>
      <c r="Z84" s="53" t="s">
        <v>474</v>
      </c>
      <c r="AA84" s="34" t="s">
        <v>21</v>
      </c>
      <c r="AB84" s="34" t="s">
        <v>21</v>
      </c>
      <c r="AC84" s="34" t="s">
        <v>15</v>
      </c>
      <c r="AD84" s="34" t="s">
        <v>158</v>
      </c>
      <c r="AE84" s="34" t="s">
        <v>120</v>
      </c>
    </row>
    <row r="85" spans="1:33" s="35" customFormat="1" ht="135" x14ac:dyDescent="0.25">
      <c r="A85" s="35">
        <v>406</v>
      </c>
      <c r="B85" s="35" t="s">
        <v>613</v>
      </c>
      <c r="C85" s="34" t="s">
        <v>614</v>
      </c>
      <c r="D85" s="34">
        <v>3224</v>
      </c>
      <c r="E85" s="36">
        <v>44927</v>
      </c>
      <c r="F85" s="36">
        <v>46387</v>
      </c>
      <c r="G85" s="37">
        <f t="shared" si="24"/>
        <v>1460</v>
      </c>
      <c r="H85" s="55">
        <f t="shared" si="25"/>
        <v>0.31232876712328766</v>
      </c>
      <c r="I85" s="83">
        <v>6446148</v>
      </c>
      <c r="J85" s="110" t="s">
        <v>615</v>
      </c>
      <c r="K85" s="34" t="s">
        <v>616</v>
      </c>
      <c r="L85" s="34" t="s">
        <v>617</v>
      </c>
      <c r="M85" s="34" t="s">
        <v>618</v>
      </c>
      <c r="N85" s="34" t="s">
        <v>619</v>
      </c>
      <c r="O85" s="34" t="s">
        <v>17</v>
      </c>
      <c r="P85" s="83">
        <v>6446148</v>
      </c>
      <c r="Q85" s="96"/>
      <c r="R85" s="84">
        <f t="shared" si="26"/>
        <v>6446148</v>
      </c>
      <c r="S85" s="83">
        <v>328012.19</v>
      </c>
      <c r="T85" s="96">
        <v>257535.54</v>
      </c>
      <c r="U85" s="84">
        <f t="shared" si="27"/>
        <v>585547.73</v>
      </c>
      <c r="V85" s="64"/>
      <c r="W85" s="64"/>
      <c r="X85" s="52">
        <f t="shared" si="28"/>
        <v>6446148</v>
      </c>
      <c r="Y85" s="53">
        <f t="shared" si="29"/>
        <v>0</v>
      </c>
      <c r="Z85" s="52" t="s">
        <v>565</v>
      </c>
      <c r="AA85" s="34"/>
      <c r="AB85" s="34"/>
      <c r="AC85" s="34" t="s">
        <v>620</v>
      </c>
      <c r="AD85" s="35" t="s">
        <v>25</v>
      </c>
      <c r="AE85" s="35" t="s">
        <v>127</v>
      </c>
    </row>
    <row r="86" spans="1:33" s="35" customFormat="1" ht="60" x14ac:dyDescent="0.25">
      <c r="A86" s="35">
        <v>406</v>
      </c>
      <c r="B86" s="35" t="s">
        <v>621</v>
      </c>
      <c r="C86" s="34" t="s">
        <v>622</v>
      </c>
      <c r="D86" s="34">
        <v>3645</v>
      </c>
      <c r="E86" s="36">
        <v>44791</v>
      </c>
      <c r="F86" s="36">
        <v>45838</v>
      </c>
      <c r="G86" s="37">
        <f t="shared" si="24"/>
        <v>1047</v>
      </c>
      <c r="H86" s="55">
        <f t="shared" si="25"/>
        <v>0.56542502387774596</v>
      </c>
      <c r="I86" s="83">
        <v>1462644</v>
      </c>
      <c r="J86" s="110" t="s">
        <v>623</v>
      </c>
      <c r="K86" s="34" t="s">
        <v>624</v>
      </c>
      <c r="L86" s="34" t="s">
        <v>625</v>
      </c>
      <c r="M86" s="34" t="s">
        <v>21</v>
      </c>
      <c r="N86" s="74" t="s">
        <v>626</v>
      </c>
      <c r="O86" s="34" t="s">
        <v>17</v>
      </c>
      <c r="P86" s="53">
        <v>0</v>
      </c>
      <c r="Q86" s="96">
        <v>4890.4799999999996</v>
      </c>
      <c r="R86" s="52">
        <f t="shared" si="26"/>
        <v>4890.4799999999996</v>
      </c>
      <c r="S86" s="53">
        <v>102638.31000000001</v>
      </c>
      <c r="T86" s="96">
        <v>4890.4799999999996</v>
      </c>
      <c r="U86" s="52">
        <f t="shared" si="27"/>
        <v>107528.79000000001</v>
      </c>
      <c r="V86" s="51">
        <f t="shared" ref="V86:V95" si="30">U86/I86</f>
        <v>7.3516720404965263E-2</v>
      </c>
      <c r="W86" s="51"/>
      <c r="X86" s="52">
        <f t="shared" si="28"/>
        <v>1462644</v>
      </c>
      <c r="Y86" s="53">
        <f t="shared" si="29"/>
        <v>1457753.52</v>
      </c>
      <c r="Z86" s="53" t="s">
        <v>112</v>
      </c>
      <c r="AA86" s="34" t="s">
        <v>21</v>
      </c>
      <c r="AB86" s="34" t="s">
        <v>21</v>
      </c>
      <c r="AC86" s="34" t="s">
        <v>8</v>
      </c>
      <c r="AD86" s="34" t="s">
        <v>459</v>
      </c>
      <c r="AE86" s="34" t="s">
        <v>113</v>
      </c>
    </row>
    <row r="87" spans="1:33" s="35" customFormat="1" ht="330" x14ac:dyDescent="0.25">
      <c r="A87" s="35">
        <v>406</v>
      </c>
      <c r="B87" s="35" t="s">
        <v>627</v>
      </c>
      <c r="C87" s="34" t="s">
        <v>628</v>
      </c>
      <c r="D87" s="34">
        <v>3648</v>
      </c>
      <c r="E87" s="36">
        <v>44854</v>
      </c>
      <c r="F87" s="36">
        <v>45838</v>
      </c>
      <c r="G87" s="37">
        <f t="shared" si="24"/>
        <v>984</v>
      </c>
      <c r="H87" s="55">
        <f t="shared" si="25"/>
        <v>0.53760162601626016</v>
      </c>
      <c r="I87" s="83">
        <v>572381</v>
      </c>
      <c r="J87" s="110" t="s">
        <v>629</v>
      </c>
      <c r="K87" s="34" t="s">
        <v>630</v>
      </c>
      <c r="L87" s="34" t="s">
        <v>631</v>
      </c>
      <c r="M87" s="34" t="s">
        <v>632</v>
      </c>
      <c r="N87" s="76" t="s">
        <v>633</v>
      </c>
      <c r="O87" s="34" t="s">
        <v>17</v>
      </c>
      <c r="P87" s="53">
        <v>102866.43</v>
      </c>
      <c r="Q87" s="96">
        <v>64419.59</v>
      </c>
      <c r="R87" s="52">
        <f t="shared" si="26"/>
        <v>167286.01999999999</v>
      </c>
      <c r="S87" s="53">
        <v>162183.89000000001</v>
      </c>
      <c r="T87" s="96">
        <v>64419.59</v>
      </c>
      <c r="U87" s="52">
        <f t="shared" si="27"/>
        <v>226603.48</v>
      </c>
      <c r="V87" s="51">
        <f t="shared" si="30"/>
        <v>0.39589622995871632</v>
      </c>
      <c r="W87" s="51"/>
      <c r="X87" s="52">
        <f t="shared" si="28"/>
        <v>572381</v>
      </c>
      <c r="Y87" s="53">
        <f t="shared" si="29"/>
        <v>405094.98</v>
      </c>
      <c r="Z87" s="52" t="s">
        <v>634</v>
      </c>
      <c r="AA87" s="34" t="s">
        <v>21</v>
      </c>
      <c r="AB87" s="52">
        <v>0</v>
      </c>
      <c r="AC87" s="34" t="s">
        <v>15</v>
      </c>
      <c r="AD87" s="34" t="s">
        <v>20</v>
      </c>
      <c r="AE87" s="34" t="s">
        <v>159</v>
      </c>
    </row>
    <row r="88" spans="1:33" s="35" customFormat="1" ht="45" x14ac:dyDescent="0.25">
      <c r="A88" s="35">
        <v>406</v>
      </c>
      <c r="B88" s="35" t="s">
        <v>635</v>
      </c>
      <c r="C88" s="34" t="s">
        <v>636</v>
      </c>
      <c r="D88" s="34">
        <v>3645</v>
      </c>
      <c r="E88" s="36">
        <v>45273</v>
      </c>
      <c r="F88" s="36">
        <v>46387</v>
      </c>
      <c r="G88" s="37">
        <f t="shared" si="24"/>
        <v>1114</v>
      </c>
      <c r="H88" s="55">
        <f t="shared" si="25"/>
        <v>9.8743267504488336E-2</v>
      </c>
      <c r="I88" s="83">
        <v>4920000</v>
      </c>
      <c r="J88" s="110" t="s">
        <v>637</v>
      </c>
      <c r="K88" s="34" t="s">
        <v>638</v>
      </c>
      <c r="L88" s="34" t="s">
        <v>639</v>
      </c>
      <c r="M88" s="34" t="s">
        <v>21</v>
      </c>
      <c r="N88" s="74" t="s">
        <v>640</v>
      </c>
      <c r="O88" s="34" t="s">
        <v>17</v>
      </c>
      <c r="P88" s="53">
        <v>0</v>
      </c>
      <c r="Q88" s="96">
        <v>18313.580000000002</v>
      </c>
      <c r="R88" s="52">
        <f t="shared" si="26"/>
        <v>18313.580000000002</v>
      </c>
      <c r="S88" s="53">
        <v>0</v>
      </c>
      <c r="T88" s="96">
        <v>18313.580000000002</v>
      </c>
      <c r="U88" s="52">
        <f t="shared" si="27"/>
        <v>18313.580000000002</v>
      </c>
      <c r="V88" s="51">
        <f t="shared" si="30"/>
        <v>3.7222723577235778E-3</v>
      </c>
      <c r="W88" s="51"/>
      <c r="X88" s="52">
        <f t="shared" si="28"/>
        <v>4920000</v>
      </c>
      <c r="Y88" s="53">
        <f t="shared" si="29"/>
        <v>4901686.42</v>
      </c>
      <c r="Z88" s="53" t="s">
        <v>474</v>
      </c>
      <c r="AA88" s="34" t="s">
        <v>21</v>
      </c>
      <c r="AB88" s="34" t="s">
        <v>21</v>
      </c>
      <c r="AC88" s="34" t="s">
        <v>15</v>
      </c>
      <c r="AD88" s="34" t="s">
        <v>25</v>
      </c>
      <c r="AE88" s="34" t="s">
        <v>159</v>
      </c>
    </row>
    <row r="89" spans="1:33" s="35" customFormat="1" ht="117" customHeight="1" thickBot="1" x14ac:dyDescent="0.3">
      <c r="A89" s="35">
        <v>406</v>
      </c>
      <c r="B89" s="35" t="s">
        <v>641</v>
      </c>
      <c r="C89" s="34" t="s">
        <v>642</v>
      </c>
      <c r="D89" s="34">
        <v>3161</v>
      </c>
      <c r="E89" s="36">
        <v>45315</v>
      </c>
      <c r="F89" s="36">
        <v>46387</v>
      </c>
      <c r="G89" s="37">
        <f t="shared" si="24"/>
        <v>1072</v>
      </c>
      <c r="H89" s="55">
        <f t="shared" si="25"/>
        <v>6.3432835820895525E-2</v>
      </c>
      <c r="I89" s="83">
        <v>5716150</v>
      </c>
      <c r="J89" s="109" t="s">
        <v>643</v>
      </c>
      <c r="K89" s="34" t="s">
        <v>644</v>
      </c>
      <c r="L89" s="34" t="s">
        <v>645</v>
      </c>
      <c r="M89" s="34" t="s">
        <v>21</v>
      </c>
      <c r="N89" s="102" t="s">
        <v>646</v>
      </c>
      <c r="O89" s="34" t="s">
        <v>17</v>
      </c>
      <c r="P89" s="83">
        <v>0</v>
      </c>
      <c r="Q89" s="96">
        <v>32816.199999999997</v>
      </c>
      <c r="R89" s="84">
        <f t="shared" si="26"/>
        <v>32816.199999999997</v>
      </c>
      <c r="S89" s="83">
        <v>0</v>
      </c>
      <c r="T89" s="96">
        <v>32816.199999999997</v>
      </c>
      <c r="U89" s="84">
        <f t="shared" si="27"/>
        <v>32816.199999999997</v>
      </c>
      <c r="V89" s="51">
        <f t="shared" si="30"/>
        <v>5.7409620111438641E-3</v>
      </c>
      <c r="W89" s="51"/>
      <c r="X89" s="52">
        <f t="shared" si="28"/>
        <v>5716150</v>
      </c>
      <c r="Y89" s="53">
        <f t="shared" si="29"/>
        <v>5683333.7999999998</v>
      </c>
      <c r="Z89" s="53" t="s">
        <v>474</v>
      </c>
      <c r="AA89" s="34">
        <v>11</v>
      </c>
      <c r="AB89" s="34" t="s">
        <v>21</v>
      </c>
      <c r="AC89" s="34" t="s">
        <v>15</v>
      </c>
      <c r="AD89" s="34" t="s">
        <v>25</v>
      </c>
      <c r="AE89" s="34" t="s">
        <v>159</v>
      </c>
    </row>
    <row r="90" spans="1:33" s="35" customFormat="1" ht="83.25" customHeight="1" x14ac:dyDescent="0.25">
      <c r="A90" s="35">
        <v>406</v>
      </c>
      <c r="B90" s="35" t="s">
        <v>647</v>
      </c>
      <c r="C90" s="34" t="s">
        <v>648</v>
      </c>
      <c r="D90" s="34">
        <v>3161</v>
      </c>
      <c r="E90" s="36">
        <v>45273</v>
      </c>
      <c r="F90" s="36">
        <v>46022</v>
      </c>
      <c r="G90" s="37">
        <f t="shared" si="24"/>
        <v>749</v>
      </c>
      <c r="H90" s="55">
        <f t="shared" si="25"/>
        <v>0.14686248331108145</v>
      </c>
      <c r="I90" s="83">
        <v>14905281</v>
      </c>
      <c r="J90" s="109" t="s">
        <v>649</v>
      </c>
      <c r="K90" s="34" t="s">
        <v>650</v>
      </c>
      <c r="L90" s="34" t="s">
        <v>651</v>
      </c>
      <c r="M90" s="34" t="s">
        <v>21</v>
      </c>
      <c r="N90" s="80" t="s">
        <v>652</v>
      </c>
      <c r="O90" s="34" t="s">
        <v>17</v>
      </c>
      <c r="P90" s="83">
        <v>0</v>
      </c>
      <c r="Q90" s="96">
        <v>18238.78</v>
      </c>
      <c r="R90" s="84">
        <f t="shared" si="26"/>
        <v>18238.78</v>
      </c>
      <c r="S90" s="83">
        <v>0</v>
      </c>
      <c r="T90" s="96">
        <v>18238.78</v>
      </c>
      <c r="U90" s="84">
        <f t="shared" si="27"/>
        <v>18238.78</v>
      </c>
      <c r="V90" s="51">
        <f t="shared" si="30"/>
        <v>1.2236454985316949E-3</v>
      </c>
      <c r="W90" s="51"/>
      <c r="X90" s="52">
        <f t="shared" si="28"/>
        <v>14905281</v>
      </c>
      <c r="Y90" s="53">
        <f t="shared" si="29"/>
        <v>14887042.220000001</v>
      </c>
      <c r="Z90" s="53" t="s">
        <v>474</v>
      </c>
      <c r="AA90" s="34">
        <v>90</v>
      </c>
      <c r="AB90" s="34" t="s">
        <v>21</v>
      </c>
      <c r="AC90" s="34" t="s">
        <v>15</v>
      </c>
      <c r="AD90" s="34" t="s">
        <v>25</v>
      </c>
      <c r="AE90" s="34" t="s">
        <v>159</v>
      </c>
    </row>
    <row r="91" spans="1:33" s="35" customFormat="1" ht="109.5" customHeight="1" x14ac:dyDescent="0.25">
      <c r="A91" s="35">
        <v>406</v>
      </c>
      <c r="B91" s="35" t="s">
        <v>653</v>
      </c>
      <c r="C91" s="34" t="s">
        <v>654</v>
      </c>
      <c r="D91" s="34">
        <v>3234</v>
      </c>
      <c r="E91" s="36">
        <v>45091</v>
      </c>
      <c r="F91" s="36">
        <v>45838</v>
      </c>
      <c r="G91" s="37">
        <f t="shared" si="24"/>
        <v>747</v>
      </c>
      <c r="H91" s="55">
        <f t="shared" si="25"/>
        <v>0.39089692101740292</v>
      </c>
      <c r="I91" s="83">
        <v>5494300</v>
      </c>
      <c r="J91" s="109" t="s">
        <v>655</v>
      </c>
      <c r="K91" s="34" t="s">
        <v>656</v>
      </c>
      <c r="L91" s="34" t="s">
        <v>657</v>
      </c>
      <c r="M91" s="34" t="s">
        <v>558</v>
      </c>
      <c r="N91" s="81" t="s">
        <v>658</v>
      </c>
      <c r="O91" s="34" t="s">
        <v>17</v>
      </c>
      <c r="P91" s="83">
        <v>0</v>
      </c>
      <c r="Q91" s="95"/>
      <c r="R91" s="84">
        <f t="shared" si="26"/>
        <v>0</v>
      </c>
      <c r="S91" s="83">
        <v>0</v>
      </c>
      <c r="T91" s="95"/>
      <c r="U91" s="84">
        <f t="shared" si="27"/>
        <v>0</v>
      </c>
      <c r="V91" s="51">
        <f t="shared" si="30"/>
        <v>0</v>
      </c>
      <c r="W91" s="51"/>
      <c r="X91" s="52">
        <f t="shared" si="28"/>
        <v>5494300</v>
      </c>
      <c r="Y91" s="53">
        <f t="shared" si="29"/>
        <v>5494300</v>
      </c>
      <c r="Z91" s="53" t="s">
        <v>112</v>
      </c>
      <c r="AA91" s="34" t="s">
        <v>21</v>
      </c>
      <c r="AB91" s="34" t="s">
        <v>21</v>
      </c>
      <c r="AC91" s="34" t="s">
        <v>15</v>
      </c>
      <c r="AD91" s="34" t="s">
        <v>25</v>
      </c>
      <c r="AE91" s="34" t="s">
        <v>120</v>
      </c>
      <c r="AF91" s="62"/>
      <c r="AG91" s="62"/>
    </row>
    <row r="92" spans="1:33" s="35" customFormat="1" ht="120" x14ac:dyDescent="0.25">
      <c r="A92" s="35">
        <v>407</v>
      </c>
      <c r="B92" s="35" t="s">
        <v>659</v>
      </c>
      <c r="C92" s="34" t="s">
        <v>660</v>
      </c>
      <c r="D92" s="34">
        <v>3267</v>
      </c>
      <c r="E92" s="36">
        <v>44658</v>
      </c>
      <c r="F92" s="36">
        <v>45351</v>
      </c>
      <c r="G92" s="37">
        <f t="shared" si="24"/>
        <v>693</v>
      </c>
      <c r="H92" s="38">
        <f t="shared" si="25"/>
        <v>1</v>
      </c>
      <c r="I92" s="39">
        <v>44280</v>
      </c>
      <c r="J92" s="110" t="s">
        <v>593</v>
      </c>
      <c r="K92" s="104" t="s">
        <v>661</v>
      </c>
      <c r="L92" s="34" t="s">
        <v>662</v>
      </c>
      <c r="M92" s="34" t="s">
        <v>663</v>
      </c>
      <c r="N92" s="34" t="s">
        <v>664</v>
      </c>
      <c r="O92" s="34" t="s">
        <v>26</v>
      </c>
      <c r="P92" s="39">
        <v>44280</v>
      </c>
      <c r="Q92" s="95">
        <v>0</v>
      </c>
      <c r="R92" s="41">
        <f t="shared" si="26"/>
        <v>44280</v>
      </c>
      <c r="S92" s="39">
        <f>12977.86+0</f>
        <v>12977.86</v>
      </c>
      <c r="T92" s="95">
        <v>0</v>
      </c>
      <c r="U92" s="40">
        <f t="shared" si="27"/>
        <v>12977.86</v>
      </c>
      <c r="V92" s="42">
        <f t="shared" si="30"/>
        <v>0.29308626919602532</v>
      </c>
      <c r="W92" s="42">
        <v>0</v>
      </c>
      <c r="X92" s="40">
        <f t="shared" si="28"/>
        <v>44280</v>
      </c>
      <c r="Y92" s="39">
        <f t="shared" si="29"/>
        <v>0</v>
      </c>
      <c r="Z92" s="53" t="s">
        <v>112</v>
      </c>
      <c r="AA92" s="34">
        <v>0</v>
      </c>
      <c r="AB92" s="34">
        <v>0</v>
      </c>
      <c r="AC92" s="34" t="s">
        <v>15</v>
      </c>
      <c r="AD92" s="34" t="s">
        <v>20</v>
      </c>
      <c r="AE92" s="34" t="s">
        <v>665</v>
      </c>
    </row>
    <row r="93" spans="1:33" s="35" customFormat="1" ht="135" x14ac:dyDescent="0.25">
      <c r="A93" s="35">
        <v>407</v>
      </c>
      <c r="B93" s="35" t="s">
        <v>666</v>
      </c>
      <c r="C93" s="34" t="s">
        <v>667</v>
      </c>
      <c r="D93" s="34">
        <v>3267</v>
      </c>
      <c r="E93" s="36">
        <v>44686</v>
      </c>
      <c r="F93" s="36">
        <v>46387</v>
      </c>
      <c r="G93" s="37">
        <f t="shared" si="24"/>
        <v>1701</v>
      </c>
      <c r="H93" s="38">
        <f t="shared" si="25"/>
        <v>0.40975896531452088</v>
      </c>
      <c r="I93" s="39">
        <v>30000000</v>
      </c>
      <c r="J93" s="83" t="s">
        <v>668</v>
      </c>
      <c r="K93" s="104" t="s">
        <v>669</v>
      </c>
      <c r="L93" s="34" t="s">
        <v>670</v>
      </c>
      <c r="M93" s="34" t="s">
        <v>671</v>
      </c>
      <c r="N93" s="34" t="s">
        <v>672</v>
      </c>
      <c r="O93" s="34" t="s">
        <v>17</v>
      </c>
      <c r="P93" s="39">
        <v>29605675</v>
      </c>
      <c r="Q93" s="40"/>
      <c r="R93" s="41">
        <f t="shared" si="26"/>
        <v>29605675</v>
      </c>
      <c r="S93" s="39">
        <v>13232892.26</v>
      </c>
      <c r="T93" s="39">
        <f>14452300.48-S93</f>
        <v>1219408.2200000007</v>
      </c>
      <c r="U93" s="40">
        <f t="shared" si="27"/>
        <v>14452300.48</v>
      </c>
      <c r="V93" s="42">
        <f t="shared" si="30"/>
        <v>0.48174334933333335</v>
      </c>
      <c r="W93" s="42"/>
      <c r="X93" s="40">
        <f t="shared" si="28"/>
        <v>30000000</v>
      </c>
      <c r="Y93" s="39">
        <f t="shared" si="29"/>
        <v>394325</v>
      </c>
      <c r="Z93" s="53" t="s">
        <v>112</v>
      </c>
      <c r="AA93" s="34">
        <v>0</v>
      </c>
      <c r="AB93" s="34">
        <v>0</v>
      </c>
      <c r="AC93" s="34" t="s">
        <v>8</v>
      </c>
      <c r="AD93" s="34" t="s">
        <v>25</v>
      </c>
      <c r="AE93" s="34" t="s">
        <v>665</v>
      </c>
    </row>
    <row r="94" spans="1:33" s="35" customFormat="1" ht="240" x14ac:dyDescent="0.25">
      <c r="A94" s="35">
        <v>407</v>
      </c>
      <c r="B94" s="35" t="s">
        <v>673</v>
      </c>
      <c r="C94" s="34" t="s">
        <v>674</v>
      </c>
      <c r="D94" s="34">
        <v>3267</v>
      </c>
      <c r="E94" s="36">
        <v>44713</v>
      </c>
      <c r="F94" s="36">
        <v>46387</v>
      </c>
      <c r="G94" s="37">
        <f t="shared" si="24"/>
        <v>1674</v>
      </c>
      <c r="H94" s="38">
        <f t="shared" si="25"/>
        <v>0.40023894862604542</v>
      </c>
      <c r="I94" s="39">
        <v>50000000</v>
      </c>
      <c r="J94" s="83" t="s">
        <v>668</v>
      </c>
      <c r="K94" s="104" t="s">
        <v>675</v>
      </c>
      <c r="L94" s="34" t="s">
        <v>676</v>
      </c>
      <c r="M94" s="34" t="s">
        <v>677</v>
      </c>
      <c r="N94" s="34" t="s">
        <v>678</v>
      </c>
      <c r="O94" s="34" t="s">
        <v>22</v>
      </c>
      <c r="P94" s="39">
        <v>48500000</v>
      </c>
      <c r="Q94" s="40">
        <v>1500000</v>
      </c>
      <c r="R94" s="41">
        <f t="shared" si="26"/>
        <v>50000000</v>
      </c>
      <c r="S94" s="39">
        <v>31620746.75</v>
      </c>
      <c r="T94" s="39">
        <f>43202210.42-S94</f>
        <v>11581463.670000002</v>
      </c>
      <c r="U94" s="40">
        <f t="shared" si="27"/>
        <v>43202210.420000002</v>
      </c>
      <c r="V94" s="42">
        <f t="shared" si="30"/>
        <v>0.86404420840000007</v>
      </c>
      <c r="W94" s="42"/>
      <c r="X94" s="40">
        <f t="shared" si="28"/>
        <v>50000000</v>
      </c>
      <c r="Y94" s="39">
        <f t="shared" si="29"/>
        <v>0</v>
      </c>
      <c r="Z94" s="53" t="s">
        <v>112</v>
      </c>
      <c r="AA94" s="34">
        <v>0</v>
      </c>
      <c r="AB94" s="34">
        <v>0</v>
      </c>
      <c r="AC94" s="34" t="s">
        <v>15</v>
      </c>
      <c r="AD94" s="34" t="s">
        <v>25</v>
      </c>
      <c r="AE94" s="34" t="s">
        <v>665</v>
      </c>
    </row>
    <row r="95" spans="1:33" s="35" customFormat="1" ht="60" x14ac:dyDescent="0.25">
      <c r="A95" s="35">
        <v>407</v>
      </c>
      <c r="B95" s="35" t="s">
        <v>679</v>
      </c>
      <c r="C95" s="34" t="s">
        <v>680</v>
      </c>
      <c r="D95" s="34">
        <v>3228</v>
      </c>
      <c r="E95" s="36">
        <v>44659</v>
      </c>
      <c r="F95" s="36">
        <v>45230</v>
      </c>
      <c r="G95" s="37">
        <f t="shared" si="24"/>
        <v>571</v>
      </c>
      <c r="H95" s="38">
        <f t="shared" si="25"/>
        <v>1</v>
      </c>
      <c r="I95" s="39">
        <v>3960000</v>
      </c>
      <c r="J95" s="83" t="s">
        <v>681</v>
      </c>
      <c r="K95" s="58" t="s">
        <v>682</v>
      </c>
      <c r="L95" s="34" t="s">
        <v>21</v>
      </c>
      <c r="M95" s="34" t="s">
        <v>21</v>
      </c>
      <c r="N95" s="34" t="s">
        <v>683</v>
      </c>
      <c r="O95" s="34" t="s">
        <v>26</v>
      </c>
      <c r="P95" s="39">
        <v>3960000</v>
      </c>
      <c r="Q95" s="40">
        <v>0</v>
      </c>
      <c r="R95" s="41">
        <f t="shared" si="26"/>
        <v>3960000</v>
      </c>
      <c r="S95" s="39">
        <f>3960000+0</f>
        <v>3960000</v>
      </c>
      <c r="T95" s="39">
        <f>3960000-S95</f>
        <v>0</v>
      </c>
      <c r="U95" s="40">
        <f t="shared" si="27"/>
        <v>3960000</v>
      </c>
      <c r="V95" s="42">
        <f t="shared" si="30"/>
        <v>1</v>
      </c>
      <c r="W95" s="42"/>
      <c r="X95" s="40">
        <f t="shared" si="28"/>
        <v>3960000</v>
      </c>
      <c r="Y95" s="39">
        <f t="shared" si="29"/>
        <v>0</v>
      </c>
      <c r="Z95" s="53" t="s">
        <v>112</v>
      </c>
      <c r="AA95" s="34">
        <v>0</v>
      </c>
      <c r="AB95" s="34">
        <v>0</v>
      </c>
      <c r="AC95" s="34" t="s">
        <v>15</v>
      </c>
      <c r="AD95" s="34" t="s">
        <v>25</v>
      </c>
      <c r="AE95" s="34" t="s">
        <v>113</v>
      </c>
    </row>
    <row r="96" spans="1:33" s="35" customFormat="1" ht="285" x14ac:dyDescent="0.25">
      <c r="A96" s="35">
        <v>407</v>
      </c>
      <c r="B96" s="35" t="s">
        <v>684</v>
      </c>
      <c r="C96" s="34" t="s">
        <v>685</v>
      </c>
      <c r="D96" s="34">
        <v>3228</v>
      </c>
      <c r="E96" s="36">
        <v>44854</v>
      </c>
      <c r="F96" s="36">
        <v>46387</v>
      </c>
      <c r="G96" s="37">
        <f t="shared" si="24"/>
        <v>1533</v>
      </c>
      <c r="H96" s="38">
        <f t="shared" si="25"/>
        <v>0.345075016307893</v>
      </c>
      <c r="I96" s="39">
        <v>12500000</v>
      </c>
      <c r="J96" s="83" t="s">
        <v>686</v>
      </c>
      <c r="K96" s="56" t="s">
        <v>687</v>
      </c>
      <c r="L96" s="34" t="s">
        <v>21</v>
      </c>
      <c r="M96" s="34" t="s">
        <v>21</v>
      </c>
      <c r="N96" s="34" t="s">
        <v>688</v>
      </c>
      <c r="O96" s="34" t="s">
        <v>17</v>
      </c>
      <c r="P96" s="39">
        <v>8978836.9399999995</v>
      </c>
      <c r="Q96" s="40">
        <v>0</v>
      </c>
      <c r="R96" s="41">
        <f t="shared" si="26"/>
        <v>8978836.9399999995</v>
      </c>
      <c r="S96" s="39">
        <v>3113911.84</v>
      </c>
      <c r="T96" s="39">
        <f>3141158.59-S96</f>
        <v>27246.75</v>
      </c>
      <c r="U96" s="40">
        <f t="shared" si="27"/>
        <v>3141158.59</v>
      </c>
      <c r="V96" s="42">
        <f>U96/SUM(I96:I96)</f>
        <v>0.25129268719999998</v>
      </c>
      <c r="W96" s="66"/>
      <c r="X96" s="40">
        <f t="shared" si="28"/>
        <v>12500000</v>
      </c>
      <c r="Y96" s="39">
        <f t="shared" si="29"/>
        <v>3521163.0600000005</v>
      </c>
      <c r="Z96" s="52" t="s">
        <v>252</v>
      </c>
      <c r="AA96" s="34">
        <v>0</v>
      </c>
      <c r="AB96" s="34">
        <v>0</v>
      </c>
      <c r="AC96" s="34" t="s">
        <v>15</v>
      </c>
      <c r="AD96" s="34" t="s">
        <v>25</v>
      </c>
      <c r="AE96" s="34" t="s">
        <v>113</v>
      </c>
    </row>
    <row r="97" spans="1:33" s="35" customFormat="1" ht="120" x14ac:dyDescent="0.25">
      <c r="A97" s="35">
        <v>407</v>
      </c>
      <c r="B97" s="35" t="s">
        <v>689</v>
      </c>
      <c r="C97" s="34" t="s">
        <v>690</v>
      </c>
      <c r="D97" s="34">
        <v>3228</v>
      </c>
      <c r="E97" s="36">
        <v>44854</v>
      </c>
      <c r="F97" s="36">
        <v>46387</v>
      </c>
      <c r="G97" s="37">
        <f t="shared" si="24"/>
        <v>1533</v>
      </c>
      <c r="H97" s="38">
        <f t="shared" si="25"/>
        <v>0.345075016307893</v>
      </c>
      <c r="I97" s="39">
        <v>48510328</v>
      </c>
      <c r="J97" s="83" t="s">
        <v>691</v>
      </c>
      <c r="K97" s="56" t="s">
        <v>692</v>
      </c>
      <c r="L97" s="34" t="s">
        <v>21</v>
      </c>
      <c r="M97" s="34" t="s">
        <v>21</v>
      </c>
      <c r="N97" s="34" t="s">
        <v>693</v>
      </c>
      <c r="O97" s="34" t="s">
        <v>17</v>
      </c>
      <c r="P97" s="39">
        <v>48510328</v>
      </c>
      <c r="Q97" s="40">
        <v>0</v>
      </c>
      <c r="R97" s="41">
        <f t="shared" si="26"/>
        <v>48510328</v>
      </c>
      <c r="S97" s="39">
        <v>6507516.3200000003</v>
      </c>
      <c r="T97" s="39">
        <f>6531644.32-S97</f>
        <v>24128</v>
      </c>
      <c r="U97" s="40">
        <f t="shared" si="27"/>
        <v>6531644.3200000003</v>
      </c>
      <c r="V97" s="42">
        <f>U97/SUM(I97:I97)</f>
        <v>0.13464440644474721</v>
      </c>
      <c r="W97" s="42"/>
      <c r="X97" s="40">
        <f t="shared" si="28"/>
        <v>48510328</v>
      </c>
      <c r="Y97" s="39">
        <f t="shared" si="29"/>
        <v>0</v>
      </c>
      <c r="Z97" s="52" t="s">
        <v>252</v>
      </c>
      <c r="AA97" s="34">
        <v>0</v>
      </c>
      <c r="AB97" s="34">
        <v>0</v>
      </c>
      <c r="AC97" s="34" t="s">
        <v>15</v>
      </c>
      <c r="AD97" s="34" t="s">
        <v>25</v>
      </c>
      <c r="AE97" s="34" t="s">
        <v>113</v>
      </c>
    </row>
    <row r="98" spans="1:33" s="35" customFormat="1" ht="210" x14ac:dyDescent="0.25">
      <c r="A98" s="35">
        <v>407</v>
      </c>
      <c r="B98" s="35" t="s">
        <v>694</v>
      </c>
      <c r="C98" s="34" t="s">
        <v>695</v>
      </c>
      <c r="D98" s="34">
        <v>3233</v>
      </c>
      <c r="E98" s="36">
        <v>44854</v>
      </c>
      <c r="F98" s="36">
        <v>45584</v>
      </c>
      <c r="G98" s="37">
        <f t="shared" si="24"/>
        <v>730</v>
      </c>
      <c r="H98" s="38">
        <f t="shared" si="25"/>
        <v>0.72465753424657531</v>
      </c>
      <c r="I98" s="39">
        <v>500000</v>
      </c>
      <c r="J98" s="83" t="s">
        <v>696</v>
      </c>
      <c r="K98" s="58" t="s">
        <v>697</v>
      </c>
      <c r="L98" s="34" t="s">
        <v>21</v>
      </c>
      <c r="M98" s="34" t="s">
        <v>21</v>
      </c>
      <c r="N98" s="34" t="s">
        <v>698</v>
      </c>
      <c r="O98" s="34" t="s">
        <v>17</v>
      </c>
      <c r="P98" s="39">
        <v>500000</v>
      </c>
      <c r="Q98" s="40">
        <v>0</v>
      </c>
      <c r="R98" s="41">
        <f t="shared" si="26"/>
        <v>500000</v>
      </c>
      <c r="S98" s="39">
        <v>104668.66</v>
      </c>
      <c r="T98" s="39">
        <f>136348.66-S98</f>
        <v>31680</v>
      </c>
      <c r="U98" s="40">
        <f t="shared" si="27"/>
        <v>136348.66</v>
      </c>
      <c r="V98" s="42">
        <f t="shared" ref="V98:V129" si="31">U98/I98</f>
        <v>0.27269732000000002</v>
      </c>
      <c r="W98" s="42"/>
      <c r="X98" s="40">
        <f t="shared" si="28"/>
        <v>500000</v>
      </c>
      <c r="Y98" s="39">
        <f t="shared" si="29"/>
        <v>0</v>
      </c>
      <c r="Z98" s="53" t="s">
        <v>112</v>
      </c>
      <c r="AA98" s="34">
        <v>0</v>
      </c>
      <c r="AB98" s="34">
        <v>0</v>
      </c>
      <c r="AC98" s="34" t="s">
        <v>15</v>
      </c>
      <c r="AD98" s="34" t="s">
        <v>25</v>
      </c>
      <c r="AE98" s="34" t="s">
        <v>150</v>
      </c>
    </row>
    <row r="99" spans="1:33" s="35" customFormat="1" ht="90" x14ac:dyDescent="0.25">
      <c r="A99" s="35">
        <v>409</v>
      </c>
      <c r="B99" s="35" t="s">
        <v>699</v>
      </c>
      <c r="C99" s="34" t="s">
        <v>700</v>
      </c>
      <c r="D99" s="34">
        <v>3142</v>
      </c>
      <c r="E99" s="36">
        <v>44551</v>
      </c>
      <c r="F99" s="36">
        <v>45473</v>
      </c>
      <c r="G99" s="37">
        <f t="shared" si="24"/>
        <v>922</v>
      </c>
      <c r="H99" s="38">
        <f t="shared" si="25"/>
        <v>0.90238611713665939</v>
      </c>
      <c r="I99" s="39">
        <v>1971000</v>
      </c>
      <c r="J99" s="84" t="s">
        <v>701</v>
      </c>
      <c r="K99" s="34" t="s">
        <v>702</v>
      </c>
      <c r="L99" s="34" t="s">
        <v>702</v>
      </c>
      <c r="M99" s="34" t="s">
        <v>703</v>
      </c>
      <c r="N99" s="34" t="s">
        <v>704</v>
      </c>
      <c r="O99" s="34" t="s">
        <v>22</v>
      </c>
      <c r="P99" s="39">
        <v>1971000</v>
      </c>
      <c r="Q99" s="40">
        <v>0</v>
      </c>
      <c r="R99" s="41">
        <f t="shared" si="26"/>
        <v>1971000</v>
      </c>
      <c r="S99" s="39">
        <v>1685450</v>
      </c>
      <c r="T99" s="39">
        <v>108100</v>
      </c>
      <c r="U99" s="40">
        <f t="shared" si="27"/>
        <v>1793550</v>
      </c>
      <c r="V99" s="42">
        <f t="shared" si="31"/>
        <v>0.90996955859969564</v>
      </c>
      <c r="W99" s="42"/>
      <c r="X99" s="40">
        <f t="shared" si="28"/>
        <v>1971000</v>
      </c>
      <c r="Y99" s="39">
        <f t="shared" si="29"/>
        <v>0</v>
      </c>
      <c r="Z99" s="53" t="s">
        <v>112</v>
      </c>
      <c r="AA99" s="34">
        <v>65</v>
      </c>
      <c r="AB99" s="34" t="s">
        <v>21</v>
      </c>
      <c r="AC99" s="34" t="s">
        <v>15</v>
      </c>
      <c r="AD99" s="34" t="s">
        <v>158</v>
      </c>
      <c r="AE99" s="34" t="s">
        <v>159</v>
      </c>
      <c r="AF99" s="35" t="s">
        <v>705</v>
      </c>
    </row>
    <row r="100" spans="1:33" s="35" customFormat="1" ht="90" x14ac:dyDescent="0.25">
      <c r="A100" s="35">
        <v>409</v>
      </c>
      <c r="B100" s="35" t="s">
        <v>706</v>
      </c>
      <c r="C100" s="56" t="s">
        <v>707</v>
      </c>
      <c r="D100" s="34">
        <v>3646</v>
      </c>
      <c r="E100" s="36">
        <v>44659</v>
      </c>
      <c r="F100" s="36">
        <v>45657</v>
      </c>
      <c r="G100" s="37">
        <f t="shared" si="24"/>
        <v>998</v>
      </c>
      <c r="H100" s="38">
        <f t="shared" si="25"/>
        <v>0.72545090180360716</v>
      </c>
      <c r="I100" s="39">
        <v>916718</v>
      </c>
      <c r="J100" s="84" t="s">
        <v>708</v>
      </c>
      <c r="K100" s="34" t="s">
        <v>709</v>
      </c>
      <c r="L100" s="34" t="s">
        <v>710</v>
      </c>
      <c r="M100" s="34" t="s">
        <v>711</v>
      </c>
      <c r="N100" s="34" t="s">
        <v>712</v>
      </c>
      <c r="O100" s="34" t="s">
        <v>17</v>
      </c>
      <c r="P100" s="39">
        <v>678212.83000000007</v>
      </c>
      <c r="Q100" s="40">
        <v>0</v>
      </c>
      <c r="R100" s="41">
        <f t="shared" si="26"/>
        <v>678212.83000000007</v>
      </c>
      <c r="S100" s="39">
        <v>78212.829999999987</v>
      </c>
      <c r="T100" s="39">
        <v>2313.04</v>
      </c>
      <c r="U100" s="40">
        <f t="shared" si="27"/>
        <v>80525.869999999981</v>
      </c>
      <c r="V100" s="42">
        <f t="shared" si="31"/>
        <v>8.7841484513230872E-2</v>
      </c>
      <c r="W100" s="42"/>
      <c r="X100" s="40">
        <f t="shared" si="28"/>
        <v>916718</v>
      </c>
      <c r="Y100" s="39">
        <f t="shared" si="29"/>
        <v>238505.16999999993</v>
      </c>
      <c r="Z100" s="53" t="s">
        <v>112</v>
      </c>
      <c r="AA100" s="34" t="s">
        <v>21</v>
      </c>
      <c r="AB100" s="34" t="s">
        <v>21</v>
      </c>
      <c r="AC100" s="34" t="s">
        <v>8</v>
      </c>
      <c r="AD100" s="34" t="s">
        <v>158</v>
      </c>
      <c r="AE100" s="34" t="s">
        <v>113</v>
      </c>
      <c r="AF100" s="35" t="s">
        <v>705</v>
      </c>
    </row>
    <row r="101" spans="1:33" s="35" customFormat="1" ht="78" customHeight="1" x14ac:dyDescent="0.25">
      <c r="A101" s="35">
        <v>409</v>
      </c>
      <c r="B101" s="35" t="s">
        <v>713</v>
      </c>
      <c r="C101" s="56" t="s">
        <v>707</v>
      </c>
      <c r="D101" s="34">
        <v>3646</v>
      </c>
      <c r="E101" s="36">
        <v>44781</v>
      </c>
      <c r="F101" s="36">
        <v>45473</v>
      </c>
      <c r="G101" s="37">
        <f t="shared" si="24"/>
        <v>692</v>
      </c>
      <c r="H101" s="38">
        <f t="shared" si="25"/>
        <v>0.86994219653179194</v>
      </c>
      <c r="I101" s="39">
        <v>5072061</v>
      </c>
      <c r="J101" s="84" t="s">
        <v>714</v>
      </c>
      <c r="K101" s="34" t="s">
        <v>715</v>
      </c>
      <c r="L101" s="34" t="s">
        <v>715</v>
      </c>
      <c r="M101" s="34" t="s">
        <v>715</v>
      </c>
      <c r="N101" s="58" t="s">
        <v>716</v>
      </c>
      <c r="O101" s="34" t="s">
        <v>17</v>
      </c>
      <c r="P101" s="39">
        <v>3670918.5100000002</v>
      </c>
      <c r="Q101" s="40">
        <v>0</v>
      </c>
      <c r="R101" s="41">
        <f t="shared" si="26"/>
        <v>3670918.5100000002</v>
      </c>
      <c r="S101" s="39">
        <v>183667.51</v>
      </c>
      <c r="T101" s="39">
        <v>3100.54</v>
      </c>
      <c r="U101" s="40">
        <f t="shared" si="27"/>
        <v>186768.05000000002</v>
      </c>
      <c r="V101" s="42">
        <f t="shared" si="31"/>
        <v>3.6822910844329357E-2</v>
      </c>
      <c r="W101" s="42"/>
      <c r="X101" s="40">
        <f t="shared" si="28"/>
        <v>5072061</v>
      </c>
      <c r="Y101" s="39">
        <f t="shared" si="29"/>
        <v>1401142.4899999998</v>
      </c>
      <c r="Z101" s="53" t="s">
        <v>112</v>
      </c>
      <c r="AA101" s="34" t="s">
        <v>21</v>
      </c>
      <c r="AB101" s="34" t="s">
        <v>21</v>
      </c>
      <c r="AC101" s="34" t="s">
        <v>8</v>
      </c>
      <c r="AD101" s="34" t="s">
        <v>158</v>
      </c>
      <c r="AE101" s="34" t="s">
        <v>113</v>
      </c>
      <c r="AF101" s="35" t="s">
        <v>705</v>
      </c>
    </row>
    <row r="102" spans="1:33" s="35" customFormat="1" ht="75" x14ac:dyDescent="0.25">
      <c r="A102" s="35">
        <v>409</v>
      </c>
      <c r="B102" s="35" t="s">
        <v>717</v>
      </c>
      <c r="C102" s="34" t="s">
        <v>718</v>
      </c>
      <c r="D102" s="34">
        <v>3281</v>
      </c>
      <c r="E102" s="36">
        <v>44539</v>
      </c>
      <c r="F102" s="36">
        <v>44742</v>
      </c>
      <c r="G102" s="37">
        <f t="shared" si="24"/>
        <v>203</v>
      </c>
      <c r="H102" s="38">
        <f t="shared" si="25"/>
        <v>1</v>
      </c>
      <c r="I102" s="39">
        <v>275909</v>
      </c>
      <c r="J102" s="83" t="s">
        <v>719</v>
      </c>
      <c r="K102" s="70" t="s">
        <v>720</v>
      </c>
      <c r="L102" s="34" t="s">
        <v>721</v>
      </c>
      <c r="M102" s="34" t="s">
        <v>722</v>
      </c>
      <c r="N102" s="58" t="s">
        <v>723</v>
      </c>
      <c r="O102" s="34" t="s">
        <v>26</v>
      </c>
      <c r="P102" s="39">
        <v>43350.35</v>
      </c>
      <c r="Q102" s="40">
        <v>0</v>
      </c>
      <c r="R102" s="41">
        <f t="shared" si="26"/>
        <v>43350.35</v>
      </c>
      <c r="S102" s="39">
        <v>43350.35</v>
      </c>
      <c r="T102" s="39">
        <v>0</v>
      </c>
      <c r="U102" s="40">
        <f t="shared" si="27"/>
        <v>43350.35</v>
      </c>
      <c r="V102" s="42">
        <f t="shared" si="31"/>
        <v>0.15711828900108368</v>
      </c>
      <c r="W102" s="92">
        <v>-232558.65</v>
      </c>
      <c r="X102" s="40">
        <f t="shared" si="28"/>
        <v>43350.350000000006</v>
      </c>
      <c r="Y102" s="39">
        <f t="shared" si="29"/>
        <v>0</v>
      </c>
      <c r="Z102" s="53" t="s">
        <v>112</v>
      </c>
      <c r="AA102" s="34" t="s">
        <v>21</v>
      </c>
      <c r="AB102" s="34" t="s">
        <v>21</v>
      </c>
      <c r="AC102" s="34" t="s">
        <v>15</v>
      </c>
      <c r="AD102" s="34" t="s">
        <v>459</v>
      </c>
      <c r="AE102" s="34" t="s">
        <v>159</v>
      </c>
      <c r="AF102" s="43" t="s">
        <v>723</v>
      </c>
    </row>
    <row r="103" spans="1:33" s="35" customFormat="1" ht="75" x14ac:dyDescent="0.25">
      <c r="A103" s="35">
        <v>409</v>
      </c>
      <c r="B103" s="35" t="s">
        <v>724</v>
      </c>
      <c r="C103" s="34" t="s">
        <v>725</v>
      </c>
      <c r="D103" s="34">
        <v>3646</v>
      </c>
      <c r="E103" s="36">
        <v>44539</v>
      </c>
      <c r="F103" s="36">
        <v>44742</v>
      </c>
      <c r="G103" s="37">
        <f t="shared" si="24"/>
        <v>203</v>
      </c>
      <c r="H103" s="38">
        <f t="shared" si="25"/>
        <v>1</v>
      </c>
      <c r="I103" s="39">
        <v>387386</v>
      </c>
      <c r="J103" s="83" t="s">
        <v>726</v>
      </c>
      <c r="K103" s="70" t="s">
        <v>720</v>
      </c>
      <c r="L103" s="34" t="s">
        <v>721</v>
      </c>
      <c r="M103" s="34" t="s">
        <v>722</v>
      </c>
      <c r="N103" s="58" t="s">
        <v>727</v>
      </c>
      <c r="O103" s="34" t="s">
        <v>26</v>
      </c>
      <c r="P103" s="39">
        <v>150319.66</v>
      </c>
      <c r="Q103" s="40">
        <v>0</v>
      </c>
      <c r="R103" s="41">
        <f t="shared" si="26"/>
        <v>150319.66</v>
      </c>
      <c r="S103" s="39">
        <v>150319.66</v>
      </c>
      <c r="T103" s="39">
        <v>0</v>
      </c>
      <c r="U103" s="40">
        <f t="shared" si="27"/>
        <v>150319.66</v>
      </c>
      <c r="V103" s="42">
        <f t="shared" si="31"/>
        <v>0.38803586087261804</v>
      </c>
      <c r="W103" s="92">
        <v>-237066.34</v>
      </c>
      <c r="X103" s="40">
        <f t="shared" si="28"/>
        <v>150319.66</v>
      </c>
      <c r="Y103" s="39">
        <f t="shared" si="29"/>
        <v>0</v>
      </c>
      <c r="Z103" s="53" t="s">
        <v>112</v>
      </c>
      <c r="AA103" s="34" t="s">
        <v>21</v>
      </c>
      <c r="AB103" s="34" t="s">
        <v>21</v>
      </c>
      <c r="AC103" s="34" t="s">
        <v>15</v>
      </c>
      <c r="AD103" s="34" t="s">
        <v>158</v>
      </c>
      <c r="AE103" s="34" t="s">
        <v>120</v>
      </c>
      <c r="AF103" s="43" t="s">
        <v>728</v>
      </c>
    </row>
    <row r="104" spans="1:33" s="35" customFormat="1" ht="75" x14ac:dyDescent="0.25">
      <c r="A104" s="35">
        <v>409</v>
      </c>
      <c r="B104" s="35" t="s">
        <v>729</v>
      </c>
      <c r="C104" s="34" t="s">
        <v>718</v>
      </c>
      <c r="D104" s="34">
        <v>3281</v>
      </c>
      <c r="E104" s="36">
        <v>44743</v>
      </c>
      <c r="F104" s="36">
        <v>45473</v>
      </c>
      <c r="G104" s="37">
        <f t="shared" si="24"/>
        <v>730</v>
      </c>
      <c r="H104" s="38">
        <f t="shared" si="25"/>
        <v>1</v>
      </c>
      <c r="I104" s="39">
        <v>316849</v>
      </c>
      <c r="J104" s="83" t="s">
        <v>730</v>
      </c>
      <c r="K104" s="70" t="s">
        <v>720</v>
      </c>
      <c r="L104" s="34" t="s">
        <v>721</v>
      </c>
      <c r="M104" s="34" t="s">
        <v>722</v>
      </c>
      <c r="N104" s="35" t="s">
        <v>731</v>
      </c>
      <c r="O104" s="34" t="s">
        <v>26</v>
      </c>
      <c r="P104" s="39">
        <v>316849</v>
      </c>
      <c r="Q104" s="40">
        <v>0</v>
      </c>
      <c r="R104" s="41">
        <f t="shared" si="26"/>
        <v>316849</v>
      </c>
      <c r="S104" s="39">
        <v>267206.28000000003</v>
      </c>
      <c r="T104" s="39">
        <v>49642.720000000001</v>
      </c>
      <c r="U104" s="40">
        <f t="shared" si="27"/>
        <v>316849</v>
      </c>
      <c r="V104" s="42">
        <f t="shared" si="31"/>
        <v>1</v>
      </c>
      <c r="W104" s="42"/>
      <c r="X104" s="40">
        <f t="shared" si="28"/>
        <v>316849</v>
      </c>
      <c r="Y104" s="39">
        <f t="shared" si="29"/>
        <v>0</v>
      </c>
      <c r="Z104" s="53" t="s">
        <v>112</v>
      </c>
      <c r="AA104" s="34" t="s">
        <v>21</v>
      </c>
      <c r="AB104" s="34" t="s">
        <v>21</v>
      </c>
      <c r="AC104" s="34" t="s">
        <v>15</v>
      </c>
      <c r="AD104" s="34" t="s">
        <v>459</v>
      </c>
      <c r="AE104" s="34" t="s">
        <v>120</v>
      </c>
      <c r="AF104" s="43" t="s">
        <v>732</v>
      </c>
    </row>
    <row r="105" spans="1:33" s="35" customFormat="1" ht="75" x14ac:dyDescent="0.25">
      <c r="A105" s="35">
        <v>409</v>
      </c>
      <c r="B105" s="35" t="s">
        <v>733</v>
      </c>
      <c r="C105" s="34" t="s">
        <v>734</v>
      </c>
      <c r="D105" s="34">
        <v>3646</v>
      </c>
      <c r="E105" s="36">
        <v>45108</v>
      </c>
      <c r="F105" s="36">
        <v>45473</v>
      </c>
      <c r="G105" s="37">
        <f t="shared" si="24"/>
        <v>365</v>
      </c>
      <c r="H105" s="38">
        <f t="shared" si="25"/>
        <v>1</v>
      </c>
      <c r="I105" s="39">
        <v>444866</v>
      </c>
      <c r="J105" s="83" t="s">
        <v>735</v>
      </c>
      <c r="K105" s="70" t="s">
        <v>720</v>
      </c>
      <c r="L105" s="34" t="s">
        <v>721</v>
      </c>
      <c r="M105" s="34" t="s">
        <v>722</v>
      </c>
      <c r="N105" s="34" t="s">
        <v>723</v>
      </c>
      <c r="O105" s="34" t="s">
        <v>26</v>
      </c>
      <c r="P105" s="39">
        <v>441764.08</v>
      </c>
      <c r="Q105" s="40"/>
      <c r="R105" s="41">
        <f t="shared" si="26"/>
        <v>441764.08</v>
      </c>
      <c r="S105" s="39">
        <v>441764.08</v>
      </c>
      <c r="T105" s="39">
        <v>0</v>
      </c>
      <c r="U105" s="40">
        <f t="shared" si="27"/>
        <v>441764.08</v>
      </c>
      <c r="V105" s="42">
        <f t="shared" si="31"/>
        <v>0.99302729361200903</v>
      </c>
      <c r="W105" s="92">
        <v>-3101.92</v>
      </c>
      <c r="X105" s="40">
        <f t="shared" si="28"/>
        <v>441764.08</v>
      </c>
      <c r="Y105" s="39">
        <f t="shared" si="29"/>
        <v>0</v>
      </c>
      <c r="Z105" s="53" t="s">
        <v>112</v>
      </c>
      <c r="AA105" s="34" t="s">
        <v>21</v>
      </c>
      <c r="AB105" s="34" t="s">
        <v>21</v>
      </c>
      <c r="AC105" s="34" t="s">
        <v>15</v>
      </c>
      <c r="AD105" s="34" t="s">
        <v>158</v>
      </c>
      <c r="AE105" s="34" t="s">
        <v>120</v>
      </c>
      <c r="AF105" s="43" t="s">
        <v>736</v>
      </c>
    </row>
    <row r="106" spans="1:33" s="35" customFormat="1" ht="75" x14ac:dyDescent="0.25">
      <c r="A106" s="35">
        <v>409</v>
      </c>
      <c r="B106" s="35" t="s">
        <v>737</v>
      </c>
      <c r="C106" s="34" t="s">
        <v>738</v>
      </c>
      <c r="D106" s="34">
        <v>3145</v>
      </c>
      <c r="E106" s="36">
        <v>44743</v>
      </c>
      <c r="F106" s="36">
        <v>45473</v>
      </c>
      <c r="G106" s="37">
        <f t="shared" si="24"/>
        <v>730</v>
      </c>
      <c r="H106" s="38">
        <f t="shared" si="25"/>
        <v>1</v>
      </c>
      <c r="I106" s="39">
        <v>100000</v>
      </c>
      <c r="J106" s="83" t="s">
        <v>739</v>
      </c>
      <c r="K106" s="70" t="s">
        <v>740</v>
      </c>
      <c r="L106" s="34" t="s">
        <v>741</v>
      </c>
      <c r="M106" s="34" t="s">
        <v>741</v>
      </c>
      <c r="N106" s="58" t="s">
        <v>731</v>
      </c>
      <c r="O106" s="34" t="s">
        <v>26</v>
      </c>
      <c r="P106" s="39">
        <v>100000</v>
      </c>
      <c r="Q106" s="40"/>
      <c r="R106" s="41">
        <f t="shared" si="26"/>
        <v>100000</v>
      </c>
      <c r="S106" s="39">
        <v>100000</v>
      </c>
      <c r="T106" s="39">
        <v>0</v>
      </c>
      <c r="U106" s="40">
        <f t="shared" si="27"/>
        <v>100000</v>
      </c>
      <c r="V106" s="42">
        <f t="shared" si="31"/>
        <v>1</v>
      </c>
      <c r="W106" s="42"/>
      <c r="X106" s="40">
        <f t="shared" si="28"/>
        <v>100000</v>
      </c>
      <c r="Y106" s="39">
        <f t="shared" si="29"/>
        <v>0</v>
      </c>
      <c r="Z106" s="53" t="s">
        <v>112</v>
      </c>
      <c r="AA106" s="67">
        <v>1718</v>
      </c>
      <c r="AB106" s="34" t="s">
        <v>21</v>
      </c>
      <c r="AC106" s="34" t="s">
        <v>15</v>
      </c>
      <c r="AD106" s="34" t="s">
        <v>158</v>
      </c>
      <c r="AE106" s="34" t="s">
        <v>150</v>
      </c>
      <c r="AF106" s="43" t="s">
        <v>742</v>
      </c>
      <c r="AG106" s="34" t="s">
        <v>743</v>
      </c>
    </row>
    <row r="107" spans="1:33" s="35" customFormat="1" ht="195" x14ac:dyDescent="0.25">
      <c r="A107" s="35">
        <v>409</v>
      </c>
      <c r="B107" s="35" t="s">
        <v>744</v>
      </c>
      <c r="C107" s="34" t="s">
        <v>745</v>
      </c>
      <c r="D107" s="34">
        <v>3145</v>
      </c>
      <c r="E107" s="36">
        <v>44743</v>
      </c>
      <c r="F107" s="36">
        <v>45473</v>
      </c>
      <c r="G107" s="37">
        <f t="shared" si="24"/>
        <v>730</v>
      </c>
      <c r="H107" s="38">
        <f t="shared" si="25"/>
        <v>0.87671232876712324</v>
      </c>
      <c r="I107" s="39">
        <v>506428</v>
      </c>
      <c r="J107" s="84" t="s">
        <v>746</v>
      </c>
      <c r="K107" s="34" t="s">
        <v>747</v>
      </c>
      <c r="L107" s="34" t="s">
        <v>748</v>
      </c>
      <c r="M107" s="34" t="s">
        <v>749</v>
      </c>
      <c r="N107" s="34" t="s">
        <v>750</v>
      </c>
      <c r="O107" s="34" t="s">
        <v>22</v>
      </c>
      <c r="P107" s="39">
        <v>506428</v>
      </c>
      <c r="Q107" s="40"/>
      <c r="R107" s="41">
        <f t="shared" si="26"/>
        <v>506428</v>
      </c>
      <c r="S107" s="39">
        <v>415234.93999999994</v>
      </c>
      <c r="T107" s="39">
        <v>83032.84</v>
      </c>
      <c r="U107" s="40">
        <f t="shared" si="27"/>
        <v>498267.77999999991</v>
      </c>
      <c r="V107" s="42">
        <f t="shared" si="31"/>
        <v>0.9838867124250632</v>
      </c>
      <c r="W107" s="42"/>
      <c r="X107" s="40">
        <f t="shared" si="28"/>
        <v>506428</v>
      </c>
      <c r="Y107" s="39">
        <f t="shared" si="29"/>
        <v>0</v>
      </c>
      <c r="Z107" s="53" t="s">
        <v>112</v>
      </c>
      <c r="AA107" s="34">
        <v>624</v>
      </c>
      <c r="AB107" s="34" t="s">
        <v>21</v>
      </c>
      <c r="AC107" s="34" t="s">
        <v>15</v>
      </c>
      <c r="AD107" s="34" t="s">
        <v>158</v>
      </c>
      <c r="AE107" s="34" t="s">
        <v>150</v>
      </c>
      <c r="AF107" s="44" t="s">
        <v>705</v>
      </c>
      <c r="AG107" s="34" t="s">
        <v>743</v>
      </c>
    </row>
    <row r="108" spans="1:33" s="35" customFormat="1" ht="75" x14ac:dyDescent="0.25">
      <c r="A108" s="35">
        <v>409</v>
      </c>
      <c r="B108" s="35" t="s">
        <v>751</v>
      </c>
      <c r="C108" s="34" t="s">
        <v>752</v>
      </c>
      <c r="D108" s="34">
        <v>3145</v>
      </c>
      <c r="E108" s="36">
        <v>44743</v>
      </c>
      <c r="F108" s="36">
        <v>45473</v>
      </c>
      <c r="G108" s="37">
        <f t="shared" si="24"/>
        <v>730</v>
      </c>
      <c r="H108" s="38">
        <f t="shared" si="25"/>
        <v>0.87671232876712324</v>
      </c>
      <c r="I108" s="39">
        <v>1000000</v>
      </c>
      <c r="J108" s="84" t="s">
        <v>753</v>
      </c>
      <c r="K108" s="34" t="s">
        <v>754</v>
      </c>
      <c r="L108" s="34" t="s">
        <v>755</v>
      </c>
      <c r="M108" s="34" t="s">
        <v>756</v>
      </c>
      <c r="N108" s="34" t="s">
        <v>757</v>
      </c>
      <c r="O108" s="34" t="s">
        <v>17</v>
      </c>
      <c r="P108" s="39">
        <v>1000000</v>
      </c>
      <c r="Q108" s="40"/>
      <c r="R108" s="41">
        <f t="shared" si="26"/>
        <v>1000000</v>
      </c>
      <c r="S108" s="39">
        <v>288799.25</v>
      </c>
      <c r="T108" s="39">
        <v>65810.350000000006</v>
      </c>
      <c r="U108" s="40">
        <f t="shared" si="27"/>
        <v>354609.6</v>
      </c>
      <c r="V108" s="42">
        <f t="shared" si="31"/>
        <v>0.35460959999999997</v>
      </c>
      <c r="W108" s="42"/>
      <c r="X108" s="40">
        <f t="shared" si="28"/>
        <v>1000000</v>
      </c>
      <c r="Y108" s="39">
        <f t="shared" si="29"/>
        <v>0</v>
      </c>
      <c r="Z108" s="53" t="s">
        <v>112</v>
      </c>
      <c r="AA108" s="67">
        <v>1035</v>
      </c>
      <c r="AB108" s="34" t="s">
        <v>21</v>
      </c>
      <c r="AC108" s="34" t="s">
        <v>15</v>
      </c>
      <c r="AD108" s="34" t="s">
        <v>25</v>
      </c>
      <c r="AE108" s="34" t="s">
        <v>159</v>
      </c>
      <c r="AF108" s="44" t="s">
        <v>705</v>
      </c>
    </row>
    <row r="109" spans="1:33" s="35" customFormat="1" ht="60" x14ac:dyDescent="0.25">
      <c r="A109" s="35">
        <v>409</v>
      </c>
      <c r="B109" s="35" t="s">
        <v>758</v>
      </c>
      <c r="C109" s="34" t="s">
        <v>759</v>
      </c>
      <c r="D109" s="34">
        <v>3145</v>
      </c>
      <c r="E109" s="36">
        <v>44602</v>
      </c>
      <c r="F109" s="36">
        <v>45657</v>
      </c>
      <c r="G109" s="37">
        <f t="shared" si="24"/>
        <v>1055</v>
      </c>
      <c r="H109" s="38">
        <f t="shared" si="25"/>
        <v>0.74028436018957344</v>
      </c>
      <c r="I109" s="39">
        <v>5750000</v>
      </c>
      <c r="J109" s="84" t="s">
        <v>760</v>
      </c>
      <c r="K109" s="34" t="s">
        <v>761</v>
      </c>
      <c r="L109" s="34" t="s">
        <v>762</v>
      </c>
      <c r="M109" s="34" t="s">
        <v>763</v>
      </c>
      <c r="N109" s="34" t="s">
        <v>764</v>
      </c>
      <c r="O109" s="34" t="s">
        <v>22</v>
      </c>
      <c r="P109" s="39">
        <v>5750000</v>
      </c>
      <c r="Q109" s="40"/>
      <c r="R109" s="41">
        <f t="shared" si="26"/>
        <v>5750000</v>
      </c>
      <c r="S109" s="39">
        <v>5027358.26</v>
      </c>
      <c r="T109" s="39">
        <v>581104</v>
      </c>
      <c r="U109" s="40">
        <f t="shared" si="27"/>
        <v>5608462.2599999998</v>
      </c>
      <c r="V109" s="42">
        <f t="shared" si="31"/>
        <v>0.97538474086956517</v>
      </c>
      <c r="W109" s="42"/>
      <c r="X109" s="40">
        <f t="shared" si="28"/>
        <v>5750000</v>
      </c>
      <c r="Y109" s="39">
        <f t="shared" si="29"/>
        <v>0</v>
      </c>
      <c r="Z109" s="53" t="s">
        <v>112</v>
      </c>
      <c r="AA109" s="67">
        <v>12680</v>
      </c>
      <c r="AB109" s="34" t="s">
        <v>21</v>
      </c>
      <c r="AC109" s="34" t="s">
        <v>15</v>
      </c>
      <c r="AD109" s="34" t="s">
        <v>25</v>
      </c>
      <c r="AE109" s="34" t="s">
        <v>150</v>
      </c>
      <c r="AF109" s="44" t="s">
        <v>705</v>
      </c>
      <c r="AG109" s="34" t="s">
        <v>765</v>
      </c>
    </row>
    <row r="110" spans="1:33" s="35" customFormat="1" ht="45" x14ac:dyDescent="0.25">
      <c r="A110" s="35">
        <v>409</v>
      </c>
      <c r="B110" s="35" t="s">
        <v>766</v>
      </c>
      <c r="C110" s="34" t="s">
        <v>767</v>
      </c>
      <c r="D110" s="34">
        <v>4895</v>
      </c>
      <c r="E110" s="36">
        <v>44659</v>
      </c>
      <c r="F110" s="36">
        <v>45657</v>
      </c>
      <c r="G110" s="37">
        <f t="shared" si="24"/>
        <v>998</v>
      </c>
      <c r="H110" s="38">
        <f t="shared" si="25"/>
        <v>1</v>
      </c>
      <c r="I110" s="39">
        <v>1560101</v>
      </c>
      <c r="J110" s="83" t="s">
        <v>768</v>
      </c>
      <c r="K110" s="34" t="s">
        <v>769</v>
      </c>
      <c r="L110" s="34" t="s">
        <v>770</v>
      </c>
      <c r="M110" s="34" t="s">
        <v>763</v>
      </c>
      <c r="N110" s="34" t="s">
        <v>731</v>
      </c>
      <c r="O110" s="34" t="s">
        <v>26</v>
      </c>
      <c r="P110" s="39">
        <v>1560101</v>
      </c>
      <c r="Q110" s="40"/>
      <c r="R110" s="41">
        <f t="shared" si="26"/>
        <v>1560101</v>
      </c>
      <c r="S110" s="39">
        <v>1560101</v>
      </c>
      <c r="T110" s="39">
        <v>0</v>
      </c>
      <c r="U110" s="40">
        <f t="shared" si="27"/>
        <v>1560101</v>
      </c>
      <c r="V110" s="42">
        <f t="shared" si="31"/>
        <v>1</v>
      </c>
      <c r="W110" s="42"/>
      <c r="X110" s="40">
        <f t="shared" si="28"/>
        <v>1560101</v>
      </c>
      <c r="Y110" s="39">
        <f t="shared" si="29"/>
        <v>0</v>
      </c>
      <c r="Z110" s="53" t="s">
        <v>112</v>
      </c>
      <c r="AA110" s="34">
        <v>514</v>
      </c>
      <c r="AB110" s="34" t="s">
        <v>21</v>
      </c>
      <c r="AC110" s="34" t="s">
        <v>15</v>
      </c>
      <c r="AD110" s="34" t="s">
        <v>25</v>
      </c>
      <c r="AE110" s="34" t="s">
        <v>150</v>
      </c>
      <c r="AF110" s="43" t="s">
        <v>742</v>
      </c>
      <c r="AG110" s="34" t="s">
        <v>765</v>
      </c>
    </row>
    <row r="111" spans="1:33" s="35" customFormat="1" ht="75" x14ac:dyDescent="0.25">
      <c r="A111" s="35">
        <v>409</v>
      </c>
      <c r="B111" s="35" t="s">
        <v>771</v>
      </c>
      <c r="C111" s="34" t="s">
        <v>772</v>
      </c>
      <c r="D111" s="34">
        <v>3145</v>
      </c>
      <c r="E111" s="36">
        <v>44769</v>
      </c>
      <c r="F111" s="36">
        <v>45930</v>
      </c>
      <c r="G111" s="37">
        <f t="shared" si="24"/>
        <v>1161</v>
      </c>
      <c r="H111" s="38">
        <f t="shared" si="25"/>
        <v>0.52885443583117997</v>
      </c>
      <c r="I111" s="39">
        <v>250144</v>
      </c>
      <c r="J111" s="84" t="s">
        <v>773</v>
      </c>
      <c r="K111" s="34" t="s">
        <v>774</v>
      </c>
      <c r="L111" s="34" t="s">
        <v>775</v>
      </c>
      <c r="M111" s="34" t="s">
        <v>776</v>
      </c>
      <c r="N111" s="34" t="s">
        <v>777</v>
      </c>
      <c r="O111" s="34" t="s">
        <v>17</v>
      </c>
      <c r="P111" s="39">
        <v>250144</v>
      </c>
      <c r="Q111" s="40"/>
      <c r="R111" s="41">
        <f t="shared" si="26"/>
        <v>250144</v>
      </c>
      <c r="S111" s="39">
        <v>67596.820000000007</v>
      </c>
      <c r="T111" s="39">
        <v>23354.52</v>
      </c>
      <c r="U111" s="40">
        <f t="shared" si="27"/>
        <v>90951.340000000011</v>
      </c>
      <c r="V111" s="42">
        <f t="shared" si="31"/>
        <v>0.36359592874504287</v>
      </c>
      <c r="W111" s="42"/>
      <c r="X111" s="40">
        <f t="shared" si="28"/>
        <v>250144</v>
      </c>
      <c r="Y111" s="39">
        <f t="shared" si="29"/>
        <v>0</v>
      </c>
      <c r="Z111" s="53" t="s">
        <v>112</v>
      </c>
      <c r="AA111" s="34">
        <v>1911</v>
      </c>
      <c r="AB111" s="34" t="s">
        <v>21</v>
      </c>
      <c r="AC111" s="34" t="s">
        <v>15</v>
      </c>
      <c r="AD111" s="34" t="s">
        <v>20</v>
      </c>
      <c r="AE111" s="34" t="s">
        <v>159</v>
      </c>
      <c r="AF111" s="45" t="s">
        <v>705</v>
      </c>
    </row>
    <row r="112" spans="1:33" s="35" customFormat="1" ht="120" x14ac:dyDescent="0.25">
      <c r="A112" s="35">
        <v>409</v>
      </c>
      <c r="B112" s="35" t="s">
        <v>778</v>
      </c>
      <c r="C112" s="34" t="s">
        <v>779</v>
      </c>
      <c r="D112" s="34">
        <v>3145</v>
      </c>
      <c r="E112" s="36">
        <v>44854</v>
      </c>
      <c r="F112" s="36">
        <v>45657</v>
      </c>
      <c r="G112" s="37">
        <f t="shared" ref="G112:G143" si="32">F112-E112</f>
        <v>803</v>
      </c>
      <c r="H112" s="38">
        <f t="shared" ref="H112:H143" si="33">IF(O112="Completed",1,($B$1-E112)/G112)</f>
        <v>0.65877957658779573</v>
      </c>
      <c r="I112" s="39">
        <v>2600000</v>
      </c>
      <c r="J112" s="84" t="s">
        <v>780</v>
      </c>
      <c r="K112" s="34" t="s">
        <v>781</v>
      </c>
      <c r="L112" s="34" t="s">
        <v>782</v>
      </c>
      <c r="M112" s="34" t="s">
        <v>783</v>
      </c>
      <c r="N112" s="34" t="s">
        <v>764</v>
      </c>
      <c r="O112" s="34" t="s">
        <v>22</v>
      </c>
      <c r="P112" s="39">
        <v>2600000</v>
      </c>
      <c r="Q112" s="40"/>
      <c r="R112" s="41">
        <f t="shared" ref="R112:R143" si="34">P112+Q112</f>
        <v>2600000</v>
      </c>
      <c r="S112" s="39">
        <v>932165.40999999992</v>
      </c>
      <c r="T112" s="39">
        <v>425768.86</v>
      </c>
      <c r="U112" s="40">
        <f t="shared" ref="U112:U143" si="35">S112+T112</f>
        <v>1357934.27</v>
      </c>
      <c r="V112" s="42">
        <f t="shared" si="31"/>
        <v>0.52228241153846156</v>
      </c>
      <c r="W112" s="42"/>
      <c r="X112" s="40">
        <f t="shared" ref="X112:X143" si="36">I112+W112</f>
        <v>2600000</v>
      </c>
      <c r="Y112" s="39">
        <f t="shared" ref="Y112:Y143" si="37">X112-R112</f>
        <v>0</v>
      </c>
      <c r="Z112" s="53" t="s">
        <v>112</v>
      </c>
      <c r="AA112" s="34">
        <v>355</v>
      </c>
      <c r="AB112" s="34" t="s">
        <v>21</v>
      </c>
      <c r="AC112" s="34" t="s">
        <v>15</v>
      </c>
      <c r="AD112" s="34" t="s">
        <v>25</v>
      </c>
      <c r="AE112" s="34" t="s">
        <v>159</v>
      </c>
      <c r="AF112" s="45" t="s">
        <v>705</v>
      </c>
    </row>
    <row r="113" spans="1:32" s="35" customFormat="1" ht="90" x14ac:dyDescent="0.25">
      <c r="A113" s="35">
        <v>409</v>
      </c>
      <c r="B113" s="35" t="s">
        <v>784</v>
      </c>
      <c r="C113" s="34" t="s">
        <v>785</v>
      </c>
      <c r="D113" s="34" t="s">
        <v>786</v>
      </c>
      <c r="E113" s="36">
        <v>44854</v>
      </c>
      <c r="F113" s="36">
        <v>45657</v>
      </c>
      <c r="G113" s="37">
        <f t="shared" si="32"/>
        <v>803</v>
      </c>
      <c r="H113" s="38">
        <f t="shared" si="33"/>
        <v>0.65877957658779573</v>
      </c>
      <c r="I113" s="39">
        <v>409400</v>
      </c>
      <c r="J113" s="84" t="s">
        <v>787</v>
      </c>
      <c r="K113" s="34" t="s">
        <v>788</v>
      </c>
      <c r="L113" s="34" t="s">
        <v>789</v>
      </c>
      <c r="M113" s="34" t="s">
        <v>790</v>
      </c>
      <c r="N113" s="34" t="s">
        <v>791</v>
      </c>
      <c r="O113" s="34" t="s">
        <v>17</v>
      </c>
      <c r="P113" s="39">
        <v>409400</v>
      </c>
      <c r="Q113" s="40"/>
      <c r="R113" s="41">
        <f t="shared" si="34"/>
        <v>409400</v>
      </c>
      <c r="S113" s="39">
        <v>89278.86</v>
      </c>
      <c r="T113" s="39">
        <v>70087.83</v>
      </c>
      <c r="U113" s="40">
        <f t="shared" si="35"/>
        <v>159366.69</v>
      </c>
      <c r="V113" s="42">
        <f t="shared" si="31"/>
        <v>0.38926890571568151</v>
      </c>
      <c r="W113" s="42"/>
      <c r="X113" s="40">
        <f t="shared" si="36"/>
        <v>409400</v>
      </c>
      <c r="Y113" s="39">
        <f t="shared" si="37"/>
        <v>0</v>
      </c>
      <c r="Z113" s="53" t="s">
        <v>112</v>
      </c>
      <c r="AA113" s="34" t="s">
        <v>21</v>
      </c>
      <c r="AB113" s="34" t="s">
        <v>21</v>
      </c>
      <c r="AC113" s="34" t="s">
        <v>15</v>
      </c>
      <c r="AD113" s="34" t="s">
        <v>25</v>
      </c>
      <c r="AE113" s="34" t="s">
        <v>120</v>
      </c>
      <c r="AF113" s="45" t="s">
        <v>705</v>
      </c>
    </row>
    <row r="114" spans="1:32" s="35" customFormat="1" ht="135" x14ac:dyDescent="0.25">
      <c r="A114" s="35">
        <v>409</v>
      </c>
      <c r="B114" s="35" t="s">
        <v>792</v>
      </c>
      <c r="C114" s="34" t="s">
        <v>793</v>
      </c>
      <c r="D114" s="34">
        <v>3147</v>
      </c>
      <c r="E114" s="36">
        <v>44791</v>
      </c>
      <c r="F114" s="36">
        <v>45838</v>
      </c>
      <c r="G114" s="37">
        <f t="shared" si="32"/>
        <v>1047</v>
      </c>
      <c r="H114" s="38">
        <f t="shared" si="33"/>
        <v>0.56542502387774596</v>
      </c>
      <c r="I114" s="39">
        <v>686994</v>
      </c>
      <c r="J114" s="84" t="s">
        <v>794</v>
      </c>
      <c r="K114" s="34" t="s">
        <v>795</v>
      </c>
      <c r="L114" s="34" t="s">
        <v>796</v>
      </c>
      <c r="M114" s="34" t="s">
        <v>797</v>
      </c>
      <c r="N114" s="34" t="s">
        <v>798</v>
      </c>
      <c r="O114" s="34" t="s">
        <v>17</v>
      </c>
      <c r="P114" s="39">
        <v>686994</v>
      </c>
      <c r="Q114" s="40"/>
      <c r="R114" s="41">
        <f t="shared" si="34"/>
        <v>686994</v>
      </c>
      <c r="S114" s="39">
        <v>157410.4</v>
      </c>
      <c r="T114" s="39">
        <v>97939.23</v>
      </c>
      <c r="U114" s="40">
        <f t="shared" si="35"/>
        <v>255349.63</v>
      </c>
      <c r="V114" s="42">
        <f t="shared" si="31"/>
        <v>0.37169120836572084</v>
      </c>
      <c r="W114" s="42"/>
      <c r="X114" s="40">
        <f t="shared" si="36"/>
        <v>686994</v>
      </c>
      <c r="Y114" s="39">
        <f t="shared" si="37"/>
        <v>0</v>
      </c>
      <c r="Z114" s="53" t="s">
        <v>112</v>
      </c>
      <c r="AA114" s="34">
        <f>148</f>
        <v>148</v>
      </c>
      <c r="AB114" s="34" t="s">
        <v>21</v>
      </c>
      <c r="AC114" s="34" t="s">
        <v>15</v>
      </c>
      <c r="AD114" s="34" t="s">
        <v>20</v>
      </c>
      <c r="AE114" s="34" t="s">
        <v>159</v>
      </c>
      <c r="AF114" s="35" t="s">
        <v>705</v>
      </c>
    </row>
    <row r="115" spans="1:32" s="35" customFormat="1" ht="105" x14ac:dyDescent="0.25">
      <c r="A115" s="35">
        <v>409</v>
      </c>
      <c r="B115" s="35" t="s">
        <v>799</v>
      </c>
      <c r="C115" s="34" t="s">
        <v>800</v>
      </c>
      <c r="D115" s="34">
        <v>3145</v>
      </c>
      <c r="E115" s="36">
        <v>44791</v>
      </c>
      <c r="F115" s="36">
        <v>45473</v>
      </c>
      <c r="G115" s="37">
        <f t="shared" si="32"/>
        <v>682</v>
      </c>
      <c r="H115" s="38">
        <f t="shared" si="33"/>
        <v>0.86803519061583578</v>
      </c>
      <c r="I115" s="39">
        <v>4198804</v>
      </c>
      <c r="J115" s="84" t="s">
        <v>801</v>
      </c>
      <c r="K115" s="34" t="s">
        <v>802</v>
      </c>
      <c r="L115" s="34" t="s">
        <v>803</v>
      </c>
      <c r="M115" s="34" t="s">
        <v>803</v>
      </c>
      <c r="N115" s="34" t="s">
        <v>804</v>
      </c>
      <c r="O115" s="34" t="s">
        <v>17</v>
      </c>
      <c r="P115" s="39">
        <v>4198804</v>
      </c>
      <c r="Q115" s="40"/>
      <c r="R115" s="41">
        <f t="shared" si="34"/>
        <v>4198804</v>
      </c>
      <c r="S115" s="39">
        <v>212000</v>
      </c>
      <c r="T115" s="39">
        <v>131958.89000000001</v>
      </c>
      <c r="U115" s="40">
        <f t="shared" si="35"/>
        <v>343958.89</v>
      </c>
      <c r="V115" s="42">
        <f t="shared" si="31"/>
        <v>8.1918301020957401E-2</v>
      </c>
      <c r="W115" s="42"/>
      <c r="X115" s="40">
        <f t="shared" si="36"/>
        <v>4198804</v>
      </c>
      <c r="Y115" s="39">
        <f t="shared" si="37"/>
        <v>0</v>
      </c>
      <c r="Z115" s="53" t="s">
        <v>112</v>
      </c>
      <c r="AA115" s="34">
        <v>0</v>
      </c>
      <c r="AB115" s="34" t="s">
        <v>21</v>
      </c>
      <c r="AC115" s="34" t="s">
        <v>15</v>
      </c>
      <c r="AD115" s="34" t="s">
        <v>158</v>
      </c>
      <c r="AE115" s="34" t="s">
        <v>159</v>
      </c>
      <c r="AF115" s="34" t="s">
        <v>705</v>
      </c>
    </row>
    <row r="116" spans="1:32" s="35" customFormat="1" ht="75" x14ac:dyDescent="0.25">
      <c r="A116" s="35">
        <v>409</v>
      </c>
      <c r="B116" s="35" t="s">
        <v>805</v>
      </c>
      <c r="C116" s="34" t="s">
        <v>806</v>
      </c>
      <c r="D116" s="34">
        <v>3145</v>
      </c>
      <c r="E116" s="36">
        <v>44854</v>
      </c>
      <c r="F116" s="36">
        <v>45473</v>
      </c>
      <c r="G116" s="37">
        <f t="shared" si="32"/>
        <v>619</v>
      </c>
      <c r="H116" s="38">
        <f t="shared" si="33"/>
        <v>0.8546042003231018</v>
      </c>
      <c r="I116" s="39">
        <v>535600</v>
      </c>
      <c r="J116" s="84" t="s">
        <v>807</v>
      </c>
      <c r="K116" s="34" t="s">
        <v>808</v>
      </c>
      <c r="L116" s="34" t="s">
        <v>809</v>
      </c>
      <c r="M116" s="34" t="s">
        <v>810</v>
      </c>
      <c r="N116" s="34" t="s">
        <v>811</v>
      </c>
      <c r="O116" s="34" t="s">
        <v>17</v>
      </c>
      <c r="P116" s="39">
        <v>535600</v>
      </c>
      <c r="Q116" s="40"/>
      <c r="R116" s="41">
        <f t="shared" si="34"/>
        <v>535600</v>
      </c>
      <c r="S116" s="39">
        <v>57143.42</v>
      </c>
      <c r="T116" s="39">
        <v>67056.710000000006</v>
      </c>
      <c r="U116" s="40">
        <f t="shared" si="35"/>
        <v>124200.13</v>
      </c>
      <c r="V116" s="42">
        <f t="shared" si="31"/>
        <v>0.23188971247199403</v>
      </c>
      <c r="W116" s="42"/>
      <c r="X116" s="40">
        <f t="shared" si="36"/>
        <v>535600</v>
      </c>
      <c r="Y116" s="39">
        <f t="shared" si="37"/>
        <v>0</v>
      </c>
      <c r="Z116" s="53" t="s">
        <v>112</v>
      </c>
      <c r="AA116" s="34">
        <v>0</v>
      </c>
      <c r="AB116" s="34" t="s">
        <v>21</v>
      </c>
      <c r="AC116" s="34" t="s">
        <v>15</v>
      </c>
      <c r="AD116" s="34" t="s">
        <v>158</v>
      </c>
      <c r="AE116" s="34" t="s">
        <v>159</v>
      </c>
      <c r="AF116" s="34" t="s">
        <v>705</v>
      </c>
    </row>
    <row r="117" spans="1:32" s="35" customFormat="1" ht="75" x14ac:dyDescent="0.25">
      <c r="A117" s="35">
        <v>409</v>
      </c>
      <c r="B117" s="35" t="s">
        <v>812</v>
      </c>
      <c r="C117" s="34" t="s">
        <v>813</v>
      </c>
      <c r="D117" s="34">
        <v>3281</v>
      </c>
      <c r="E117" s="36">
        <v>44854</v>
      </c>
      <c r="F117" s="36">
        <v>45473</v>
      </c>
      <c r="G117" s="37">
        <f t="shared" si="32"/>
        <v>619</v>
      </c>
      <c r="H117" s="38">
        <f t="shared" si="33"/>
        <v>1</v>
      </c>
      <c r="I117" s="39">
        <v>593014</v>
      </c>
      <c r="J117" s="83" t="s">
        <v>814</v>
      </c>
      <c r="K117" s="34" t="s">
        <v>815</v>
      </c>
      <c r="L117" s="34" t="s">
        <v>816</v>
      </c>
      <c r="M117" s="34" t="s">
        <v>817</v>
      </c>
      <c r="N117" s="34" t="s">
        <v>818</v>
      </c>
      <c r="O117" s="34" t="s">
        <v>26</v>
      </c>
      <c r="P117" s="39">
        <v>12705.58</v>
      </c>
      <c r="Q117" s="40"/>
      <c r="R117" s="41">
        <f t="shared" si="34"/>
        <v>12705.58</v>
      </c>
      <c r="S117" s="39">
        <v>12705.58</v>
      </c>
      <c r="T117" s="39">
        <v>0</v>
      </c>
      <c r="U117" s="40">
        <f t="shared" si="35"/>
        <v>12705.58</v>
      </c>
      <c r="V117" s="42">
        <f t="shared" si="31"/>
        <v>2.1425430091026518E-2</v>
      </c>
      <c r="W117" s="92">
        <f>-580308-0.42</f>
        <v>-580308.42000000004</v>
      </c>
      <c r="X117" s="40">
        <f t="shared" si="36"/>
        <v>12705.579999999958</v>
      </c>
      <c r="Y117" s="39">
        <f t="shared" si="37"/>
        <v>-4.1836756281554699E-11</v>
      </c>
      <c r="Z117" s="52" t="s">
        <v>634</v>
      </c>
      <c r="AA117" s="34" t="s">
        <v>21</v>
      </c>
      <c r="AB117" s="34" t="s">
        <v>21</v>
      </c>
      <c r="AC117" s="34" t="s">
        <v>15</v>
      </c>
      <c r="AD117" s="34" t="s">
        <v>459</v>
      </c>
      <c r="AE117" s="34" t="s">
        <v>159</v>
      </c>
      <c r="AF117" s="34" t="s">
        <v>819</v>
      </c>
    </row>
    <row r="118" spans="1:32" s="35" customFormat="1" ht="90" x14ac:dyDescent="0.25">
      <c r="A118" s="35">
        <v>409</v>
      </c>
      <c r="B118" s="35" t="s">
        <v>820</v>
      </c>
      <c r="C118" s="34" t="s">
        <v>821</v>
      </c>
      <c r="D118" s="34">
        <v>3281</v>
      </c>
      <c r="E118" s="36">
        <v>45108</v>
      </c>
      <c r="F118" s="36">
        <v>45473</v>
      </c>
      <c r="G118" s="37">
        <f t="shared" si="32"/>
        <v>365</v>
      </c>
      <c r="H118" s="38">
        <f t="shared" si="33"/>
        <v>0.75342465753424659</v>
      </c>
      <c r="I118" s="39">
        <v>923073</v>
      </c>
      <c r="J118" s="84" t="s">
        <v>822</v>
      </c>
      <c r="K118" s="34" t="s">
        <v>823</v>
      </c>
      <c r="L118" s="34" t="s">
        <v>817</v>
      </c>
      <c r="M118" s="34" t="s">
        <v>817</v>
      </c>
      <c r="N118" s="34" t="s">
        <v>824</v>
      </c>
      <c r="O118" s="34" t="s">
        <v>17</v>
      </c>
      <c r="P118" s="39">
        <v>0</v>
      </c>
      <c r="Q118" s="40">
        <v>514358</v>
      </c>
      <c r="R118" s="41">
        <f t="shared" si="34"/>
        <v>514358</v>
      </c>
      <c r="S118" s="39">
        <v>0</v>
      </c>
      <c r="T118" s="39">
        <v>797.26</v>
      </c>
      <c r="U118" s="40">
        <f t="shared" si="35"/>
        <v>797.26</v>
      </c>
      <c r="V118" s="42">
        <f t="shared" si="31"/>
        <v>8.6370200406685064E-4</v>
      </c>
      <c r="W118" s="92">
        <f>-733715+325000</f>
        <v>-408715</v>
      </c>
      <c r="X118" s="40">
        <f t="shared" si="36"/>
        <v>514358</v>
      </c>
      <c r="Y118" s="39">
        <f t="shared" si="37"/>
        <v>0</v>
      </c>
      <c r="Z118" s="52" t="s">
        <v>634</v>
      </c>
      <c r="AA118" s="34" t="s">
        <v>21</v>
      </c>
      <c r="AB118" s="34" t="s">
        <v>21</v>
      </c>
      <c r="AC118" s="34" t="s">
        <v>15</v>
      </c>
      <c r="AD118" s="34" t="s">
        <v>459</v>
      </c>
      <c r="AE118" s="34" t="s">
        <v>159</v>
      </c>
      <c r="AF118" s="34" t="s">
        <v>705</v>
      </c>
    </row>
    <row r="119" spans="1:32" s="35" customFormat="1" ht="105" x14ac:dyDescent="0.25">
      <c r="A119" s="35">
        <v>409</v>
      </c>
      <c r="B119" s="35" t="s">
        <v>825</v>
      </c>
      <c r="C119" s="34" t="s">
        <v>826</v>
      </c>
      <c r="D119" s="34">
        <v>3145</v>
      </c>
      <c r="E119" s="36">
        <v>44769</v>
      </c>
      <c r="F119" s="36">
        <v>45930</v>
      </c>
      <c r="G119" s="37">
        <f t="shared" si="32"/>
        <v>1161</v>
      </c>
      <c r="H119" s="38">
        <f t="shared" si="33"/>
        <v>0.52885443583117997</v>
      </c>
      <c r="I119" s="39">
        <v>1563117</v>
      </c>
      <c r="J119" s="84" t="s">
        <v>827</v>
      </c>
      <c r="K119" s="34" t="s">
        <v>828</v>
      </c>
      <c r="L119" s="34" t="s">
        <v>829</v>
      </c>
      <c r="M119" s="34" t="s">
        <v>830</v>
      </c>
      <c r="N119" s="34" t="s">
        <v>831</v>
      </c>
      <c r="O119" s="34" t="s">
        <v>22</v>
      </c>
      <c r="P119" s="39">
        <v>1563117</v>
      </c>
      <c r="Q119" s="40"/>
      <c r="R119" s="41">
        <f t="shared" si="34"/>
        <v>1563117</v>
      </c>
      <c r="S119" s="39">
        <v>622738.47</v>
      </c>
      <c r="T119" s="39">
        <v>204499.22</v>
      </c>
      <c r="U119" s="40">
        <f t="shared" si="35"/>
        <v>827237.69</v>
      </c>
      <c r="V119" s="42">
        <f t="shared" si="31"/>
        <v>0.52922314196570053</v>
      </c>
      <c r="W119" s="42"/>
      <c r="X119" s="40">
        <f t="shared" si="36"/>
        <v>1563117</v>
      </c>
      <c r="Y119" s="39">
        <f t="shared" si="37"/>
        <v>0</v>
      </c>
      <c r="Z119" s="53" t="s">
        <v>112</v>
      </c>
      <c r="AA119" s="34">
        <v>619</v>
      </c>
      <c r="AB119" s="34" t="s">
        <v>21</v>
      </c>
      <c r="AC119" s="34" t="s">
        <v>15</v>
      </c>
      <c r="AD119" s="34" t="s">
        <v>459</v>
      </c>
      <c r="AE119" s="34" t="s">
        <v>150</v>
      </c>
      <c r="AF119" s="34" t="s">
        <v>705</v>
      </c>
    </row>
    <row r="120" spans="1:32" s="35" customFormat="1" ht="75" x14ac:dyDescent="0.25">
      <c r="A120" s="35">
        <v>409</v>
      </c>
      <c r="B120" s="35" t="s">
        <v>832</v>
      </c>
      <c r="C120" s="34" t="s">
        <v>833</v>
      </c>
      <c r="D120" s="34">
        <v>3145</v>
      </c>
      <c r="E120" s="36">
        <v>45091</v>
      </c>
      <c r="F120" s="36">
        <v>45838</v>
      </c>
      <c r="G120" s="37">
        <f t="shared" si="32"/>
        <v>747</v>
      </c>
      <c r="H120" s="38">
        <f t="shared" si="33"/>
        <v>0.39089692101740292</v>
      </c>
      <c r="I120" s="39">
        <v>5000000</v>
      </c>
      <c r="J120" s="84" t="s">
        <v>834</v>
      </c>
      <c r="K120" s="34" t="s">
        <v>835</v>
      </c>
      <c r="L120" s="34" t="s">
        <v>836</v>
      </c>
      <c r="M120" s="34" t="s">
        <v>835</v>
      </c>
      <c r="N120" s="34" t="s">
        <v>837</v>
      </c>
      <c r="O120" s="34" t="s">
        <v>17</v>
      </c>
      <c r="P120" s="39">
        <v>3262431</v>
      </c>
      <c r="Q120" s="40"/>
      <c r="R120" s="41">
        <f t="shared" si="34"/>
        <v>3262431</v>
      </c>
      <c r="S120" s="39">
        <v>103828.69</v>
      </c>
      <c r="T120" s="39">
        <v>229850.72</v>
      </c>
      <c r="U120" s="40">
        <f t="shared" si="35"/>
        <v>333679.41000000003</v>
      </c>
      <c r="V120" s="42">
        <f t="shared" si="31"/>
        <v>6.673588200000001E-2</v>
      </c>
      <c r="W120" s="42"/>
      <c r="X120" s="40">
        <f t="shared" si="36"/>
        <v>5000000</v>
      </c>
      <c r="Y120" s="39">
        <f t="shared" si="37"/>
        <v>1737569</v>
      </c>
      <c r="Z120" s="53" t="s">
        <v>112</v>
      </c>
      <c r="AA120" s="34">
        <v>25</v>
      </c>
      <c r="AB120" s="34" t="s">
        <v>21</v>
      </c>
      <c r="AC120" s="34" t="s">
        <v>15</v>
      </c>
      <c r="AD120" s="34" t="s">
        <v>25</v>
      </c>
      <c r="AE120" s="34" t="s">
        <v>159</v>
      </c>
      <c r="AF120" s="34" t="s">
        <v>838</v>
      </c>
    </row>
    <row r="121" spans="1:32" s="35" customFormat="1" ht="60" x14ac:dyDescent="0.25">
      <c r="A121" s="35">
        <v>409</v>
      </c>
      <c r="B121" s="35" t="s">
        <v>839</v>
      </c>
      <c r="C121" s="34" t="s">
        <v>840</v>
      </c>
      <c r="D121" s="34">
        <v>3146</v>
      </c>
      <c r="E121" s="36">
        <v>44791</v>
      </c>
      <c r="F121" s="36">
        <v>45473</v>
      </c>
      <c r="G121" s="37">
        <f t="shared" si="32"/>
        <v>682</v>
      </c>
      <c r="H121" s="38">
        <f t="shared" si="33"/>
        <v>0.86803519061583578</v>
      </c>
      <c r="I121" s="39">
        <v>2916805</v>
      </c>
      <c r="J121" s="84" t="s">
        <v>841</v>
      </c>
      <c r="K121" s="34" t="s">
        <v>842</v>
      </c>
      <c r="L121" s="34" t="s">
        <v>842</v>
      </c>
      <c r="M121" s="34" t="s">
        <v>842</v>
      </c>
      <c r="N121" s="34" t="s">
        <v>843</v>
      </c>
      <c r="O121" s="34" t="s">
        <v>17</v>
      </c>
      <c r="P121" s="39">
        <v>2760069.5</v>
      </c>
      <c r="Q121" s="40"/>
      <c r="R121" s="41">
        <f t="shared" si="34"/>
        <v>2760069.5</v>
      </c>
      <c r="S121" s="39">
        <v>69.5</v>
      </c>
      <c r="T121" s="39">
        <v>300563.17</v>
      </c>
      <c r="U121" s="40">
        <f t="shared" si="35"/>
        <v>300632.67</v>
      </c>
      <c r="V121" s="42">
        <f t="shared" si="31"/>
        <v>0.10306916986222939</v>
      </c>
      <c r="W121" s="42"/>
      <c r="X121" s="40">
        <f t="shared" si="36"/>
        <v>2916805</v>
      </c>
      <c r="Y121" s="39">
        <f t="shared" si="37"/>
        <v>156735.5</v>
      </c>
      <c r="Z121" s="53" t="s">
        <v>112</v>
      </c>
      <c r="AA121" s="34">
        <v>0</v>
      </c>
      <c r="AB121" s="34" t="s">
        <v>21</v>
      </c>
      <c r="AC121" s="34" t="s">
        <v>15</v>
      </c>
      <c r="AD121" s="34" t="s">
        <v>25</v>
      </c>
      <c r="AE121" s="34" t="s">
        <v>159</v>
      </c>
      <c r="AF121" s="34" t="s">
        <v>838</v>
      </c>
    </row>
    <row r="122" spans="1:32" s="35" customFormat="1" ht="120" x14ac:dyDescent="0.25">
      <c r="A122" s="35">
        <v>409</v>
      </c>
      <c r="B122" s="35" t="s">
        <v>844</v>
      </c>
      <c r="C122" s="34" t="s">
        <v>845</v>
      </c>
      <c r="D122" s="34">
        <v>3146</v>
      </c>
      <c r="E122" s="36">
        <v>44791</v>
      </c>
      <c r="F122" s="36">
        <v>45838</v>
      </c>
      <c r="G122" s="37">
        <f t="shared" si="32"/>
        <v>1047</v>
      </c>
      <c r="H122" s="38">
        <f t="shared" si="33"/>
        <v>0.56542502387774596</v>
      </c>
      <c r="I122" s="39">
        <v>1963572</v>
      </c>
      <c r="J122" s="84" t="s">
        <v>846</v>
      </c>
      <c r="K122" s="34" t="s">
        <v>847</v>
      </c>
      <c r="L122" s="34" t="s">
        <v>848</v>
      </c>
      <c r="M122" s="34" t="s">
        <v>848</v>
      </c>
      <c r="N122" s="34" t="s">
        <v>849</v>
      </c>
      <c r="O122" s="34" t="s">
        <v>17</v>
      </c>
      <c r="P122" s="39">
        <v>1963572</v>
      </c>
      <c r="Q122" s="40"/>
      <c r="R122" s="41">
        <f t="shared" si="34"/>
        <v>1963572</v>
      </c>
      <c r="S122" s="39">
        <v>241646.84999999998</v>
      </c>
      <c r="T122" s="39">
        <v>167758.25</v>
      </c>
      <c r="U122" s="40">
        <f t="shared" si="35"/>
        <v>409405.1</v>
      </c>
      <c r="V122" s="42">
        <f t="shared" si="31"/>
        <v>0.20850017213527183</v>
      </c>
      <c r="W122" s="42"/>
      <c r="X122" s="40">
        <f t="shared" si="36"/>
        <v>1963572</v>
      </c>
      <c r="Y122" s="39">
        <f t="shared" si="37"/>
        <v>0</v>
      </c>
      <c r="Z122" s="53" t="s">
        <v>112</v>
      </c>
      <c r="AA122" s="34">
        <v>500</v>
      </c>
      <c r="AB122" s="34" t="s">
        <v>21</v>
      </c>
      <c r="AC122" s="34" t="s">
        <v>15</v>
      </c>
      <c r="AD122" s="34" t="s">
        <v>25</v>
      </c>
      <c r="AE122" s="34" t="s">
        <v>159</v>
      </c>
      <c r="AF122" s="35" t="s">
        <v>705</v>
      </c>
    </row>
    <row r="123" spans="1:32" s="35" customFormat="1" ht="90" x14ac:dyDescent="0.25">
      <c r="A123" s="35">
        <v>409</v>
      </c>
      <c r="B123" s="35" t="s">
        <v>850</v>
      </c>
      <c r="C123" s="34" t="s">
        <v>851</v>
      </c>
      <c r="D123" s="34">
        <v>3146</v>
      </c>
      <c r="E123" s="36">
        <v>44791</v>
      </c>
      <c r="F123" s="36">
        <v>45473</v>
      </c>
      <c r="G123" s="37">
        <f t="shared" si="32"/>
        <v>682</v>
      </c>
      <c r="H123" s="38">
        <f t="shared" si="33"/>
        <v>0.86803519061583578</v>
      </c>
      <c r="I123" s="39">
        <v>4915328</v>
      </c>
      <c r="J123" s="84" t="s">
        <v>852</v>
      </c>
      <c r="K123" s="34" t="s">
        <v>853</v>
      </c>
      <c r="L123" s="34" t="s">
        <v>853</v>
      </c>
      <c r="M123" s="34" t="s">
        <v>853</v>
      </c>
      <c r="N123" s="34" t="s">
        <v>843</v>
      </c>
      <c r="O123" s="34" t="s">
        <v>17</v>
      </c>
      <c r="P123" s="39">
        <v>4740056</v>
      </c>
      <c r="Q123" s="40"/>
      <c r="R123" s="41">
        <f t="shared" si="34"/>
        <v>4740056</v>
      </c>
      <c r="S123" s="39">
        <v>56</v>
      </c>
      <c r="T123" s="39">
        <v>516191.04</v>
      </c>
      <c r="U123" s="40">
        <f t="shared" si="35"/>
        <v>516247.03999999998</v>
      </c>
      <c r="V123" s="42">
        <f t="shared" si="31"/>
        <v>0.10502799406265462</v>
      </c>
      <c r="W123" s="42"/>
      <c r="X123" s="40">
        <f t="shared" si="36"/>
        <v>4915328</v>
      </c>
      <c r="Y123" s="39">
        <f t="shared" si="37"/>
        <v>175272</v>
      </c>
      <c r="Z123" s="53" t="s">
        <v>112</v>
      </c>
      <c r="AA123" s="34">
        <v>0</v>
      </c>
      <c r="AB123" s="34" t="s">
        <v>21</v>
      </c>
      <c r="AC123" s="34" t="s">
        <v>15</v>
      </c>
      <c r="AD123" s="34" t="s">
        <v>25</v>
      </c>
      <c r="AE123" s="34" t="s">
        <v>159</v>
      </c>
      <c r="AF123" s="34" t="s">
        <v>838</v>
      </c>
    </row>
    <row r="124" spans="1:32" s="35" customFormat="1" ht="75" x14ac:dyDescent="0.25">
      <c r="A124" s="35">
        <v>409</v>
      </c>
      <c r="B124" s="35" t="s">
        <v>854</v>
      </c>
      <c r="C124" s="34" t="s">
        <v>855</v>
      </c>
      <c r="D124" s="34">
        <v>3145</v>
      </c>
      <c r="E124" s="36">
        <v>44854</v>
      </c>
      <c r="F124" s="36">
        <v>45291</v>
      </c>
      <c r="G124" s="37">
        <f t="shared" si="32"/>
        <v>437</v>
      </c>
      <c r="H124" s="38">
        <f t="shared" si="33"/>
        <v>1</v>
      </c>
      <c r="I124" s="39">
        <v>651687</v>
      </c>
      <c r="J124" s="83" t="s">
        <v>856</v>
      </c>
      <c r="K124" s="34" t="s">
        <v>857</v>
      </c>
      <c r="L124" s="34" t="s">
        <v>858</v>
      </c>
      <c r="M124" s="34" t="s">
        <v>859</v>
      </c>
      <c r="N124" s="34" t="s">
        <v>736</v>
      </c>
      <c r="O124" s="34" t="s">
        <v>26</v>
      </c>
      <c r="P124" s="39">
        <v>651687</v>
      </c>
      <c r="Q124" s="40"/>
      <c r="R124" s="41">
        <f t="shared" si="34"/>
        <v>651687</v>
      </c>
      <c r="S124" s="39">
        <v>641690.05000000005</v>
      </c>
      <c r="T124" s="39">
        <v>0</v>
      </c>
      <c r="U124" s="40">
        <f t="shared" si="35"/>
        <v>641690.05000000005</v>
      </c>
      <c r="V124" s="42">
        <f t="shared" si="31"/>
        <v>0.98465989040751167</v>
      </c>
      <c r="W124" s="42"/>
      <c r="X124" s="40">
        <f t="shared" si="36"/>
        <v>651687</v>
      </c>
      <c r="Y124" s="39">
        <f t="shared" si="37"/>
        <v>0</v>
      </c>
      <c r="Z124" s="53" t="s">
        <v>112</v>
      </c>
      <c r="AA124" s="34">
        <v>404</v>
      </c>
      <c r="AB124" s="34" t="s">
        <v>21</v>
      </c>
      <c r="AC124" s="34" t="s">
        <v>15</v>
      </c>
      <c r="AD124" s="34" t="s">
        <v>25</v>
      </c>
      <c r="AE124" s="34" t="s">
        <v>150</v>
      </c>
      <c r="AF124" s="68" t="s">
        <v>736</v>
      </c>
    </row>
    <row r="125" spans="1:32" s="35" customFormat="1" ht="105" x14ac:dyDescent="0.25">
      <c r="A125" s="35">
        <v>409</v>
      </c>
      <c r="B125" s="35" t="s">
        <v>860</v>
      </c>
      <c r="C125" s="34" t="s">
        <v>861</v>
      </c>
      <c r="D125" s="34">
        <v>3646</v>
      </c>
      <c r="E125" s="36">
        <v>44854</v>
      </c>
      <c r="F125" s="36">
        <v>45107</v>
      </c>
      <c r="G125" s="37">
        <f t="shared" si="32"/>
        <v>253</v>
      </c>
      <c r="H125" s="38">
        <f t="shared" si="33"/>
        <v>1</v>
      </c>
      <c r="I125" s="39">
        <v>544022</v>
      </c>
      <c r="J125" s="83" t="s">
        <v>862</v>
      </c>
      <c r="K125" s="34" t="s">
        <v>863</v>
      </c>
      <c r="L125" s="34" t="s">
        <v>864</v>
      </c>
      <c r="M125" s="34" t="s">
        <v>864</v>
      </c>
      <c r="N125" s="34" t="s">
        <v>865</v>
      </c>
      <c r="O125" s="34" t="s">
        <v>26</v>
      </c>
      <c r="P125" s="39">
        <v>12691.76</v>
      </c>
      <c r="Q125" s="40"/>
      <c r="R125" s="41">
        <f t="shared" si="34"/>
        <v>12691.76</v>
      </c>
      <c r="S125" s="39">
        <v>12691.76</v>
      </c>
      <c r="T125" s="39"/>
      <c r="U125" s="40">
        <f t="shared" si="35"/>
        <v>12691.76</v>
      </c>
      <c r="V125" s="42">
        <f t="shared" si="31"/>
        <v>2.3329497704136965E-2</v>
      </c>
      <c r="W125" s="92">
        <f>-38737-492593-0.24</f>
        <v>-531330.24</v>
      </c>
      <c r="X125" s="40">
        <f t="shared" si="36"/>
        <v>12691.760000000009</v>
      </c>
      <c r="Y125" s="39">
        <f t="shared" si="37"/>
        <v>0</v>
      </c>
      <c r="Z125" s="52" t="s">
        <v>634</v>
      </c>
      <c r="AA125" s="34" t="s">
        <v>21</v>
      </c>
      <c r="AB125" s="34" t="s">
        <v>21</v>
      </c>
      <c r="AC125" s="34" t="s">
        <v>15</v>
      </c>
      <c r="AD125" s="34" t="s">
        <v>158</v>
      </c>
      <c r="AE125" s="34" t="s">
        <v>159</v>
      </c>
      <c r="AF125" s="34" t="s">
        <v>866</v>
      </c>
    </row>
    <row r="126" spans="1:32" s="35" customFormat="1" ht="75" x14ac:dyDescent="0.25">
      <c r="A126" s="35">
        <v>409</v>
      </c>
      <c r="B126" s="35" t="s">
        <v>867</v>
      </c>
      <c r="C126" s="34" t="s">
        <v>868</v>
      </c>
      <c r="D126" s="34">
        <v>3646</v>
      </c>
      <c r="E126" s="36">
        <v>44854</v>
      </c>
      <c r="F126" s="36">
        <v>45473</v>
      </c>
      <c r="G126" s="37">
        <f t="shared" si="32"/>
        <v>619</v>
      </c>
      <c r="H126" s="38">
        <f t="shared" si="33"/>
        <v>0.8546042003231018</v>
      </c>
      <c r="I126" s="39">
        <v>771899</v>
      </c>
      <c r="J126" s="84" t="s">
        <v>869</v>
      </c>
      <c r="K126" s="34" t="s">
        <v>863</v>
      </c>
      <c r="L126" s="34" t="s">
        <v>864</v>
      </c>
      <c r="M126" s="34" t="s">
        <v>864</v>
      </c>
      <c r="N126" s="34" t="s">
        <v>870</v>
      </c>
      <c r="O126" s="34" t="s">
        <v>17</v>
      </c>
      <c r="P126" s="39">
        <v>84528.65</v>
      </c>
      <c r="Q126" s="40">
        <v>191471.58199999999</v>
      </c>
      <c r="R126" s="41">
        <f t="shared" si="34"/>
        <v>276000.23199999996</v>
      </c>
      <c r="S126" s="39">
        <v>84528.65</v>
      </c>
      <c r="T126" s="39">
        <v>191471.52</v>
      </c>
      <c r="U126" s="40">
        <f t="shared" si="35"/>
        <v>276000.17</v>
      </c>
      <c r="V126" s="42">
        <f t="shared" si="31"/>
        <v>0.35755995279175123</v>
      </c>
      <c r="W126" s="92">
        <f>38737-236717</f>
        <v>-197980</v>
      </c>
      <c r="X126" s="40">
        <f t="shared" si="36"/>
        <v>573919</v>
      </c>
      <c r="Y126" s="39">
        <f t="shared" si="37"/>
        <v>297918.76800000004</v>
      </c>
      <c r="Z126" s="52" t="s">
        <v>634</v>
      </c>
      <c r="AA126" s="34" t="s">
        <v>21</v>
      </c>
      <c r="AB126" s="34" t="s">
        <v>21</v>
      </c>
      <c r="AC126" s="34" t="s">
        <v>15</v>
      </c>
      <c r="AD126" s="34" t="s">
        <v>158</v>
      </c>
      <c r="AE126" s="34" t="s">
        <v>159</v>
      </c>
      <c r="AF126" s="34" t="s">
        <v>871</v>
      </c>
    </row>
    <row r="127" spans="1:32" s="35" customFormat="1" ht="120" x14ac:dyDescent="0.25">
      <c r="A127" s="35">
        <v>409</v>
      </c>
      <c r="B127" s="35" t="s">
        <v>872</v>
      </c>
      <c r="C127" s="34" t="s">
        <v>873</v>
      </c>
      <c r="D127" s="34">
        <v>3145</v>
      </c>
      <c r="E127" s="36">
        <v>44910</v>
      </c>
      <c r="F127" s="36">
        <v>46387</v>
      </c>
      <c r="G127" s="37">
        <f t="shared" si="32"/>
        <v>1477</v>
      </c>
      <c r="H127" s="38">
        <f t="shared" si="33"/>
        <v>0.32024373730534866</v>
      </c>
      <c r="I127" s="39">
        <v>7022777</v>
      </c>
      <c r="J127" s="84" t="s">
        <v>874</v>
      </c>
      <c r="K127" s="34" t="s">
        <v>875</v>
      </c>
      <c r="L127" s="34" t="s">
        <v>876</v>
      </c>
      <c r="M127" s="34" t="s">
        <v>876</v>
      </c>
      <c r="N127" s="34" t="s">
        <v>877</v>
      </c>
      <c r="O127" s="34" t="s">
        <v>17</v>
      </c>
      <c r="P127" s="39">
        <v>6503119.3399999999</v>
      </c>
      <c r="Q127" s="40">
        <f>6621170-P127</f>
        <v>118050.66000000015</v>
      </c>
      <c r="R127" s="41">
        <f t="shared" si="34"/>
        <v>6621170</v>
      </c>
      <c r="S127" s="39">
        <v>3119.34</v>
      </c>
      <c r="T127" s="39">
        <v>172812.59</v>
      </c>
      <c r="U127" s="40">
        <f t="shared" si="35"/>
        <v>175931.93</v>
      </c>
      <c r="V127" s="42">
        <f t="shared" si="31"/>
        <v>2.5051618469445917E-2</v>
      </c>
      <c r="W127" s="42"/>
      <c r="X127" s="40">
        <f t="shared" si="36"/>
        <v>7022777</v>
      </c>
      <c r="Y127" s="39">
        <f t="shared" si="37"/>
        <v>401607</v>
      </c>
      <c r="Z127" s="53" t="s">
        <v>112</v>
      </c>
      <c r="AA127" s="34" t="s">
        <v>21</v>
      </c>
      <c r="AB127" s="34" t="s">
        <v>21</v>
      </c>
      <c r="AC127" s="34" t="s">
        <v>8</v>
      </c>
      <c r="AD127" s="34" t="s">
        <v>158</v>
      </c>
      <c r="AE127" s="34" t="s">
        <v>113</v>
      </c>
      <c r="AF127" s="34" t="s">
        <v>878</v>
      </c>
    </row>
    <row r="128" spans="1:32" s="35" customFormat="1" ht="120" x14ac:dyDescent="0.25">
      <c r="A128" s="35">
        <v>409</v>
      </c>
      <c r="B128" s="35" t="s">
        <v>879</v>
      </c>
      <c r="C128" s="34" t="s">
        <v>880</v>
      </c>
      <c r="D128" s="34">
        <v>3646</v>
      </c>
      <c r="E128" s="36">
        <v>44791</v>
      </c>
      <c r="F128" s="36">
        <v>45473</v>
      </c>
      <c r="G128" s="37">
        <f t="shared" si="32"/>
        <v>682</v>
      </c>
      <c r="H128" s="38">
        <f t="shared" si="33"/>
        <v>0.86803519061583578</v>
      </c>
      <c r="I128" s="39">
        <f>1208534+1481302</f>
        <v>2689836</v>
      </c>
      <c r="J128" s="84" t="s">
        <v>881</v>
      </c>
      <c r="K128" s="34" t="s">
        <v>882</v>
      </c>
      <c r="L128" s="34" t="s">
        <v>721</v>
      </c>
      <c r="M128" s="34" t="s">
        <v>722</v>
      </c>
      <c r="N128" s="34" t="s">
        <v>883</v>
      </c>
      <c r="O128" s="34" t="s">
        <v>17</v>
      </c>
      <c r="P128" s="39">
        <v>396261.38</v>
      </c>
      <c r="Q128" s="40">
        <f>1245069-P128</f>
        <v>848807.62</v>
      </c>
      <c r="R128" s="41">
        <f t="shared" si="34"/>
        <v>1245069</v>
      </c>
      <c r="S128" s="39">
        <v>396261.38</v>
      </c>
      <c r="T128" s="39">
        <v>207894.8</v>
      </c>
      <c r="U128" s="40">
        <f t="shared" si="35"/>
        <v>604156.17999999993</v>
      </c>
      <c r="V128" s="42">
        <f t="shared" si="31"/>
        <v>0.2246070689811572</v>
      </c>
      <c r="W128" s="94">
        <f>-1088906.76-355860-0.24</f>
        <v>-1444767</v>
      </c>
      <c r="X128" s="40">
        <f t="shared" si="36"/>
        <v>1245069</v>
      </c>
      <c r="Y128" s="39">
        <f t="shared" si="37"/>
        <v>0</v>
      </c>
      <c r="Z128" s="52" t="s">
        <v>634</v>
      </c>
      <c r="AA128" s="34" t="s">
        <v>21</v>
      </c>
      <c r="AB128" s="34" t="s">
        <v>21</v>
      </c>
      <c r="AC128" s="34" t="s">
        <v>15</v>
      </c>
      <c r="AD128" s="34" t="s">
        <v>158</v>
      </c>
      <c r="AE128" s="34" t="s">
        <v>159</v>
      </c>
      <c r="AF128" s="34"/>
    </row>
    <row r="129" spans="1:32" s="35" customFormat="1" ht="120" x14ac:dyDescent="0.25">
      <c r="A129" s="35">
        <v>409</v>
      </c>
      <c r="B129" s="35" t="s">
        <v>884</v>
      </c>
      <c r="C129" s="34" t="s">
        <v>885</v>
      </c>
      <c r="D129" s="34">
        <v>3281</v>
      </c>
      <c r="E129" s="36">
        <v>44791</v>
      </c>
      <c r="F129" s="36">
        <v>45473</v>
      </c>
      <c r="G129" s="37">
        <f t="shared" si="32"/>
        <v>682</v>
      </c>
      <c r="H129" s="38">
        <f t="shared" si="33"/>
        <v>0.86803519061583578</v>
      </c>
      <c r="I129" s="39">
        <f>361982+446313</f>
        <v>808295</v>
      </c>
      <c r="J129" s="84" t="s">
        <v>886</v>
      </c>
      <c r="K129" s="34" t="s">
        <v>887</v>
      </c>
      <c r="L129" s="34" t="s">
        <v>721</v>
      </c>
      <c r="M129" s="34" t="s">
        <v>722</v>
      </c>
      <c r="N129" s="34" t="s">
        <v>888</v>
      </c>
      <c r="O129" s="34" t="s">
        <v>17</v>
      </c>
      <c r="P129" s="39">
        <v>70072.350000000006</v>
      </c>
      <c r="Q129" s="40">
        <f>226296-P129</f>
        <v>156223.65</v>
      </c>
      <c r="R129" s="41">
        <f t="shared" si="34"/>
        <v>226296</v>
      </c>
      <c r="S129" s="39">
        <v>70072.350000000006</v>
      </c>
      <c r="T129" s="39">
        <v>44160.43</v>
      </c>
      <c r="U129" s="40">
        <f t="shared" si="35"/>
        <v>114232.78</v>
      </c>
      <c r="V129" s="42">
        <f t="shared" si="31"/>
        <v>0.14132560513178977</v>
      </c>
      <c r="W129" s="92">
        <f>-336135-245864</f>
        <v>-581999</v>
      </c>
      <c r="X129" s="40">
        <f t="shared" si="36"/>
        <v>226296</v>
      </c>
      <c r="Y129" s="39">
        <f t="shared" si="37"/>
        <v>0</v>
      </c>
      <c r="Z129" s="52" t="s">
        <v>634</v>
      </c>
      <c r="AA129" s="34" t="s">
        <v>21</v>
      </c>
      <c r="AB129" s="34" t="s">
        <v>21</v>
      </c>
      <c r="AC129" s="34" t="s">
        <v>15</v>
      </c>
      <c r="AD129" s="34" t="s">
        <v>459</v>
      </c>
      <c r="AE129" s="34" t="s">
        <v>159</v>
      </c>
      <c r="AF129" s="34"/>
    </row>
    <row r="130" spans="1:32" s="35" customFormat="1" ht="75" x14ac:dyDescent="0.25">
      <c r="A130" s="35">
        <v>409</v>
      </c>
      <c r="B130" s="35" t="s">
        <v>889</v>
      </c>
      <c r="C130" s="34" t="s">
        <v>890</v>
      </c>
      <c r="D130" s="34">
        <v>3143</v>
      </c>
      <c r="E130" s="36">
        <v>44791</v>
      </c>
      <c r="F130" s="36">
        <v>45473</v>
      </c>
      <c r="G130" s="37">
        <f t="shared" si="32"/>
        <v>682</v>
      </c>
      <c r="H130" s="38">
        <f t="shared" si="33"/>
        <v>1</v>
      </c>
      <c r="I130" s="39">
        <v>364000</v>
      </c>
      <c r="J130" s="83" t="s">
        <v>891</v>
      </c>
      <c r="K130" s="34" t="s">
        <v>892</v>
      </c>
      <c r="L130" s="34" t="s">
        <v>893</v>
      </c>
      <c r="M130" s="34" t="s">
        <v>893</v>
      </c>
      <c r="N130" s="34" t="s">
        <v>894</v>
      </c>
      <c r="O130" s="34" t="s">
        <v>26</v>
      </c>
      <c r="P130" s="39">
        <v>316000</v>
      </c>
      <c r="Q130" s="40"/>
      <c r="R130" s="41">
        <f t="shared" si="34"/>
        <v>316000</v>
      </c>
      <c r="S130" s="39">
        <v>316000</v>
      </c>
      <c r="T130" s="39">
        <v>0</v>
      </c>
      <c r="U130" s="40">
        <f t="shared" si="35"/>
        <v>316000</v>
      </c>
      <c r="V130" s="42">
        <f t="shared" ref="V130:V148" si="38">U130/I130</f>
        <v>0.86813186813186816</v>
      </c>
      <c r="W130" s="92">
        <v>-48000</v>
      </c>
      <c r="X130" s="40">
        <f t="shared" si="36"/>
        <v>316000</v>
      </c>
      <c r="Y130" s="39">
        <f t="shared" si="37"/>
        <v>0</v>
      </c>
      <c r="Z130" s="53" t="s">
        <v>112</v>
      </c>
      <c r="AA130" s="34" t="s">
        <v>21</v>
      </c>
      <c r="AB130" s="34" t="s">
        <v>21</v>
      </c>
      <c r="AC130" s="34" t="s">
        <v>15</v>
      </c>
      <c r="AD130" s="34" t="s">
        <v>25</v>
      </c>
      <c r="AE130" s="34" t="s">
        <v>113</v>
      </c>
      <c r="AF130" s="68" t="s">
        <v>894</v>
      </c>
    </row>
    <row r="131" spans="1:32" s="35" customFormat="1" ht="150" x14ac:dyDescent="0.25">
      <c r="A131" s="35">
        <v>409</v>
      </c>
      <c r="B131" s="35" t="s">
        <v>895</v>
      </c>
      <c r="C131" s="34" t="s">
        <v>896</v>
      </c>
      <c r="D131" s="34">
        <v>3281</v>
      </c>
      <c r="E131" s="36">
        <v>44791</v>
      </c>
      <c r="F131" s="36">
        <v>45473</v>
      </c>
      <c r="G131" s="37">
        <f t="shared" si="32"/>
        <v>682</v>
      </c>
      <c r="H131" s="38">
        <f t="shared" si="33"/>
        <v>0.86803519061583578</v>
      </c>
      <c r="I131" s="39">
        <f>186468+241020</f>
        <v>427488</v>
      </c>
      <c r="J131" s="84" t="s">
        <v>897</v>
      </c>
      <c r="K131" s="34" t="s">
        <v>898</v>
      </c>
      <c r="L131" s="34" t="s">
        <v>899</v>
      </c>
      <c r="M131" s="34" t="s">
        <v>900</v>
      </c>
      <c r="N131" s="34" t="s">
        <v>901</v>
      </c>
      <c r="O131" s="34" t="s">
        <v>17</v>
      </c>
      <c r="P131" s="39">
        <v>1879</v>
      </c>
      <c r="Q131" s="40"/>
      <c r="R131" s="41">
        <f t="shared" si="34"/>
        <v>1879</v>
      </c>
      <c r="S131" s="39">
        <v>1879</v>
      </c>
      <c r="T131" s="39">
        <v>0</v>
      </c>
      <c r="U131" s="40">
        <f t="shared" si="35"/>
        <v>1879</v>
      </c>
      <c r="V131" s="42">
        <f t="shared" si="38"/>
        <v>4.3954450183396965E-3</v>
      </c>
      <c r="W131" s="92">
        <f>-184589-160586</f>
        <v>-345175</v>
      </c>
      <c r="X131" s="40">
        <f t="shared" si="36"/>
        <v>82313</v>
      </c>
      <c r="Y131" s="39">
        <f t="shared" si="37"/>
        <v>80434</v>
      </c>
      <c r="Z131" s="52" t="s">
        <v>634</v>
      </c>
      <c r="AA131" s="34" t="s">
        <v>21</v>
      </c>
      <c r="AB131" s="34" t="s">
        <v>21</v>
      </c>
      <c r="AC131" s="34" t="s">
        <v>15</v>
      </c>
      <c r="AD131" s="34" t="s">
        <v>459</v>
      </c>
      <c r="AE131" s="34" t="s">
        <v>120</v>
      </c>
      <c r="AF131" s="34" t="s">
        <v>902</v>
      </c>
    </row>
    <row r="132" spans="1:32" s="35" customFormat="1" ht="120" x14ac:dyDescent="0.25">
      <c r="A132" s="35">
        <v>409</v>
      </c>
      <c r="B132" s="35" t="s">
        <v>903</v>
      </c>
      <c r="C132" s="34" t="s">
        <v>904</v>
      </c>
      <c r="D132" s="34">
        <v>3145</v>
      </c>
      <c r="E132" s="36">
        <v>44769</v>
      </c>
      <c r="F132" s="36">
        <v>45565</v>
      </c>
      <c r="G132" s="37">
        <f t="shared" si="32"/>
        <v>796</v>
      </c>
      <c r="H132" s="38">
        <f t="shared" si="33"/>
        <v>0.77135678391959794</v>
      </c>
      <c r="I132" s="39">
        <v>112657</v>
      </c>
      <c r="J132" s="84" t="s">
        <v>905</v>
      </c>
      <c r="K132" s="34" t="s">
        <v>906</v>
      </c>
      <c r="L132" s="34" t="s">
        <v>907</v>
      </c>
      <c r="M132" s="34" t="s">
        <v>907</v>
      </c>
      <c r="N132" s="34" t="s">
        <v>908</v>
      </c>
      <c r="O132" s="34" t="s">
        <v>22</v>
      </c>
      <c r="P132" s="39">
        <v>112657</v>
      </c>
      <c r="Q132" s="40"/>
      <c r="R132" s="41">
        <f t="shared" si="34"/>
        <v>112657</v>
      </c>
      <c r="S132" s="39">
        <v>58553.48</v>
      </c>
      <c r="T132" s="39">
        <v>9292.44</v>
      </c>
      <c r="U132" s="40">
        <f t="shared" si="35"/>
        <v>67845.919999999998</v>
      </c>
      <c r="V132" s="42">
        <f t="shared" si="38"/>
        <v>0.60223439289169778</v>
      </c>
      <c r="W132" s="42"/>
      <c r="X132" s="40">
        <f t="shared" si="36"/>
        <v>112657</v>
      </c>
      <c r="Y132" s="39">
        <f t="shared" si="37"/>
        <v>0</v>
      </c>
      <c r="Z132" s="53" t="s">
        <v>112</v>
      </c>
      <c r="AA132" s="67">
        <v>2421</v>
      </c>
      <c r="AB132" s="34" t="s">
        <v>21</v>
      </c>
      <c r="AC132" s="34" t="s">
        <v>15</v>
      </c>
      <c r="AD132" s="34" t="s">
        <v>25</v>
      </c>
      <c r="AE132" s="34" t="s">
        <v>159</v>
      </c>
      <c r="AF132" s="34" t="s">
        <v>705</v>
      </c>
    </row>
    <row r="133" spans="1:32" s="35" customFormat="1" ht="90" x14ac:dyDescent="0.25">
      <c r="A133" s="35">
        <v>409</v>
      </c>
      <c r="B133" s="35" t="s">
        <v>909</v>
      </c>
      <c r="C133" s="34" t="s">
        <v>910</v>
      </c>
      <c r="D133" s="34">
        <v>3145</v>
      </c>
      <c r="E133" s="36">
        <v>44854</v>
      </c>
      <c r="F133" s="36">
        <v>46022</v>
      </c>
      <c r="G133" s="37">
        <f t="shared" si="32"/>
        <v>1168</v>
      </c>
      <c r="H133" s="38">
        <f t="shared" si="33"/>
        <v>0.4529109589041096</v>
      </c>
      <c r="I133" s="39">
        <v>6000000</v>
      </c>
      <c r="J133" s="84" t="s">
        <v>911</v>
      </c>
      <c r="K133" s="34" t="s">
        <v>912</v>
      </c>
      <c r="L133" s="34" t="s">
        <v>912</v>
      </c>
      <c r="M133" s="34" t="s">
        <v>913</v>
      </c>
      <c r="N133" s="34" t="s">
        <v>914</v>
      </c>
      <c r="O133" s="34" t="s">
        <v>22</v>
      </c>
      <c r="P133" s="39">
        <v>6000000</v>
      </c>
      <c r="Q133" s="40"/>
      <c r="R133" s="41">
        <f t="shared" si="34"/>
        <v>6000000</v>
      </c>
      <c r="S133" s="39">
        <v>2538702.67</v>
      </c>
      <c r="T133" s="39">
        <v>699177.05</v>
      </c>
      <c r="U133" s="40">
        <f t="shared" si="35"/>
        <v>3237879.7199999997</v>
      </c>
      <c r="V133" s="42">
        <f t="shared" si="38"/>
        <v>0.53964661999999997</v>
      </c>
      <c r="W133" s="42"/>
      <c r="X133" s="40">
        <f t="shared" si="36"/>
        <v>6000000</v>
      </c>
      <c r="Y133" s="39">
        <f t="shared" si="37"/>
        <v>0</v>
      </c>
      <c r="Z133" s="53" t="s">
        <v>112</v>
      </c>
      <c r="AA133" s="34">
        <v>251</v>
      </c>
      <c r="AB133" s="34" t="s">
        <v>21</v>
      </c>
      <c r="AC133" s="34" t="s">
        <v>15</v>
      </c>
      <c r="AD133" s="34" t="s">
        <v>25</v>
      </c>
      <c r="AE133" s="34" t="s">
        <v>120</v>
      </c>
      <c r="AF133" s="35" t="s">
        <v>705</v>
      </c>
    </row>
    <row r="134" spans="1:32" s="35" customFormat="1" ht="60" x14ac:dyDescent="0.25">
      <c r="A134" s="35">
        <v>409</v>
      </c>
      <c r="B134" s="35" t="s">
        <v>915</v>
      </c>
      <c r="C134" s="34" t="s">
        <v>916</v>
      </c>
      <c r="D134" s="34">
        <v>3646</v>
      </c>
      <c r="E134" s="36">
        <v>44743</v>
      </c>
      <c r="F134" s="36">
        <v>45473</v>
      </c>
      <c r="G134" s="37">
        <f t="shared" si="32"/>
        <v>730</v>
      </c>
      <c r="H134" s="38">
        <f t="shared" si="33"/>
        <v>1</v>
      </c>
      <c r="I134" s="39">
        <v>1674380</v>
      </c>
      <c r="J134" s="83" t="s">
        <v>917</v>
      </c>
      <c r="K134" s="34" t="s">
        <v>918</v>
      </c>
      <c r="L134" s="34" t="s">
        <v>919</v>
      </c>
      <c r="M134" s="34" t="s">
        <v>920</v>
      </c>
      <c r="N134" s="34" t="s">
        <v>731</v>
      </c>
      <c r="O134" s="34" t="s">
        <v>26</v>
      </c>
      <c r="P134" s="39">
        <v>1674016.59</v>
      </c>
      <c r="Q134" s="40">
        <v>363.41</v>
      </c>
      <c r="R134" s="41">
        <f t="shared" si="34"/>
        <v>1674380</v>
      </c>
      <c r="S134" s="39">
        <v>1674016.59</v>
      </c>
      <c r="T134" s="39">
        <v>363.41</v>
      </c>
      <c r="U134" s="40">
        <f t="shared" si="35"/>
        <v>1674380</v>
      </c>
      <c r="V134" s="42">
        <f t="shared" si="38"/>
        <v>1</v>
      </c>
      <c r="W134" s="42"/>
      <c r="X134" s="40">
        <f t="shared" si="36"/>
        <v>1674380</v>
      </c>
      <c r="Y134" s="39">
        <f t="shared" si="37"/>
        <v>0</v>
      </c>
      <c r="Z134" s="53" t="s">
        <v>112</v>
      </c>
      <c r="AA134" s="34" t="s">
        <v>21</v>
      </c>
      <c r="AB134" s="34" t="s">
        <v>21</v>
      </c>
      <c r="AC134" s="34" t="s">
        <v>15</v>
      </c>
      <c r="AD134" s="34" t="s">
        <v>158</v>
      </c>
      <c r="AE134" s="34" t="s">
        <v>120</v>
      </c>
      <c r="AF134" s="68" t="s">
        <v>921</v>
      </c>
    </row>
    <row r="135" spans="1:32" s="35" customFormat="1" ht="60" x14ac:dyDescent="0.25">
      <c r="A135" s="35">
        <v>409</v>
      </c>
      <c r="B135" s="35" t="s">
        <v>922</v>
      </c>
      <c r="C135" s="56" t="s">
        <v>923</v>
      </c>
      <c r="D135" s="34">
        <v>3145</v>
      </c>
      <c r="E135" s="36">
        <v>45219</v>
      </c>
      <c r="F135" s="36">
        <v>45473</v>
      </c>
      <c r="G135" s="37">
        <f t="shared" si="32"/>
        <v>254</v>
      </c>
      <c r="H135" s="38">
        <f t="shared" si="33"/>
        <v>0.64566929133858264</v>
      </c>
      <c r="I135" s="39">
        <v>1695060</v>
      </c>
      <c r="J135" s="84" t="s">
        <v>924</v>
      </c>
      <c r="K135" s="34" t="s">
        <v>925</v>
      </c>
      <c r="L135" s="34" t="s">
        <v>926</v>
      </c>
      <c r="M135" s="34" t="s">
        <v>927</v>
      </c>
      <c r="N135" s="34" t="s">
        <v>928</v>
      </c>
      <c r="O135" s="34" t="s">
        <v>17</v>
      </c>
      <c r="P135" s="39">
        <v>1695060</v>
      </c>
      <c r="Q135" s="40"/>
      <c r="R135" s="41">
        <f t="shared" si="34"/>
        <v>1695060</v>
      </c>
      <c r="S135" s="39">
        <v>48350</v>
      </c>
      <c r="T135" s="39">
        <v>98950</v>
      </c>
      <c r="U135" s="40">
        <f t="shared" si="35"/>
        <v>147300</v>
      </c>
      <c r="V135" s="42">
        <f t="shared" si="38"/>
        <v>8.6899578775972527E-2</v>
      </c>
      <c r="W135" s="42"/>
      <c r="X135" s="40">
        <f t="shared" si="36"/>
        <v>1695060</v>
      </c>
      <c r="Y135" s="39">
        <f t="shared" si="37"/>
        <v>0</v>
      </c>
      <c r="Z135" s="53" t="s">
        <v>112</v>
      </c>
      <c r="AA135" s="34">
        <v>0</v>
      </c>
      <c r="AB135" s="34" t="s">
        <v>21</v>
      </c>
      <c r="AC135" s="34" t="s">
        <v>15</v>
      </c>
      <c r="AD135" s="34" t="s">
        <v>158</v>
      </c>
      <c r="AE135" s="34" t="s">
        <v>159</v>
      </c>
      <c r="AF135" s="34" t="s">
        <v>705</v>
      </c>
    </row>
    <row r="136" spans="1:32" s="35" customFormat="1" ht="60" x14ac:dyDescent="0.25">
      <c r="A136" s="35">
        <v>409</v>
      </c>
      <c r="B136" s="35" t="s">
        <v>929</v>
      </c>
      <c r="C136" s="34" t="s">
        <v>930</v>
      </c>
      <c r="D136" s="34">
        <v>3145</v>
      </c>
      <c r="E136" s="36">
        <v>44769</v>
      </c>
      <c r="F136" s="36">
        <v>45565</v>
      </c>
      <c r="G136" s="37">
        <f t="shared" si="32"/>
        <v>796</v>
      </c>
      <c r="H136" s="38">
        <f t="shared" si="33"/>
        <v>0.77135678391959794</v>
      </c>
      <c r="I136" s="39">
        <v>485869</v>
      </c>
      <c r="J136" s="84" t="s">
        <v>773</v>
      </c>
      <c r="K136" s="34" t="s">
        <v>931</v>
      </c>
      <c r="L136" s="34" t="s">
        <v>931</v>
      </c>
      <c r="M136" s="34" t="s">
        <v>932</v>
      </c>
      <c r="N136" s="34" t="s">
        <v>933</v>
      </c>
      <c r="O136" s="34" t="s">
        <v>17</v>
      </c>
      <c r="P136" s="39">
        <v>485869</v>
      </c>
      <c r="Q136" s="40"/>
      <c r="R136" s="41">
        <f t="shared" si="34"/>
        <v>485869</v>
      </c>
      <c r="S136" s="39">
        <v>94747.11</v>
      </c>
      <c r="T136" s="39">
        <v>119863.86</v>
      </c>
      <c r="U136" s="40">
        <f t="shared" si="35"/>
        <v>214610.97</v>
      </c>
      <c r="V136" s="42">
        <f t="shared" si="38"/>
        <v>0.4417054185387419</v>
      </c>
      <c r="W136" s="42"/>
      <c r="X136" s="40">
        <f t="shared" si="36"/>
        <v>485869</v>
      </c>
      <c r="Y136" s="39">
        <f t="shared" si="37"/>
        <v>0</v>
      </c>
      <c r="Z136" s="53" t="s">
        <v>112</v>
      </c>
      <c r="AA136" s="34">
        <v>120</v>
      </c>
      <c r="AB136" s="34" t="s">
        <v>21</v>
      </c>
      <c r="AC136" s="34" t="s">
        <v>15</v>
      </c>
      <c r="AD136" s="34" t="s">
        <v>158</v>
      </c>
      <c r="AE136" s="34" t="s">
        <v>150</v>
      </c>
      <c r="AF136" s="34" t="s">
        <v>705</v>
      </c>
    </row>
    <row r="137" spans="1:32" s="35" customFormat="1" ht="105" x14ac:dyDescent="0.25">
      <c r="A137" s="35">
        <v>409</v>
      </c>
      <c r="B137" s="35" t="s">
        <v>934</v>
      </c>
      <c r="C137" s="34" t="s">
        <v>935</v>
      </c>
      <c r="D137" s="34">
        <v>3646</v>
      </c>
      <c r="E137" s="36">
        <v>44791</v>
      </c>
      <c r="F137" s="36">
        <v>45473</v>
      </c>
      <c r="G137" s="37">
        <f t="shared" si="32"/>
        <v>682</v>
      </c>
      <c r="H137" s="38">
        <f t="shared" si="33"/>
        <v>0.86803519061583578</v>
      </c>
      <c r="I137" s="39">
        <f>139886+160680</f>
        <v>300566</v>
      </c>
      <c r="J137" s="84" t="s">
        <v>936</v>
      </c>
      <c r="K137" s="34" t="s">
        <v>937</v>
      </c>
      <c r="L137" s="34" t="s">
        <v>899</v>
      </c>
      <c r="M137" s="34" t="s">
        <v>900</v>
      </c>
      <c r="N137" s="34" t="s">
        <v>938</v>
      </c>
      <c r="O137" s="34" t="s">
        <v>17</v>
      </c>
      <c r="P137" s="39">
        <v>5961.4</v>
      </c>
      <c r="Q137" s="40">
        <f>62198-P137</f>
        <v>56236.6</v>
      </c>
      <c r="R137" s="41">
        <f t="shared" si="34"/>
        <v>62198</v>
      </c>
      <c r="S137" s="39">
        <v>5961.4</v>
      </c>
      <c r="T137" s="39">
        <v>2510.84</v>
      </c>
      <c r="U137" s="40">
        <f t="shared" si="35"/>
        <v>8472.24</v>
      </c>
      <c r="V137" s="42">
        <f t="shared" si="38"/>
        <v>2.81876193581443E-2</v>
      </c>
      <c r="W137" s="92">
        <f>-133925-104443</f>
        <v>-238368</v>
      </c>
      <c r="X137" s="40">
        <f t="shared" si="36"/>
        <v>62198</v>
      </c>
      <c r="Y137" s="39">
        <f t="shared" si="37"/>
        <v>0</v>
      </c>
      <c r="Z137" s="52" t="s">
        <v>634</v>
      </c>
      <c r="AA137" s="34" t="s">
        <v>21</v>
      </c>
      <c r="AB137" s="34" t="s">
        <v>21</v>
      </c>
      <c r="AC137" s="34" t="s">
        <v>15</v>
      </c>
      <c r="AD137" s="34" t="s">
        <v>158</v>
      </c>
      <c r="AE137" s="34" t="s">
        <v>120</v>
      </c>
      <c r="AF137" s="34" t="s">
        <v>939</v>
      </c>
    </row>
    <row r="138" spans="1:32" s="35" customFormat="1" ht="60" x14ac:dyDescent="0.25">
      <c r="A138" s="35">
        <v>409</v>
      </c>
      <c r="B138" s="35" t="s">
        <v>940</v>
      </c>
      <c r="C138" s="34" t="s">
        <v>941</v>
      </c>
      <c r="D138" s="34">
        <v>3142</v>
      </c>
      <c r="E138" s="36">
        <v>44927</v>
      </c>
      <c r="F138" s="36">
        <v>45291</v>
      </c>
      <c r="G138" s="37">
        <f t="shared" si="32"/>
        <v>364</v>
      </c>
      <c r="H138" s="38">
        <f t="shared" si="33"/>
        <v>1</v>
      </c>
      <c r="I138" s="39">
        <v>1275028</v>
      </c>
      <c r="J138" s="83" t="s">
        <v>942</v>
      </c>
      <c r="K138" s="34" t="s">
        <v>943</v>
      </c>
      <c r="L138" s="34" t="s">
        <v>944</v>
      </c>
      <c r="M138" s="34" t="s">
        <v>943</v>
      </c>
      <c r="N138" s="34" t="s">
        <v>945</v>
      </c>
      <c r="O138" s="34" t="s">
        <v>26</v>
      </c>
      <c r="P138" s="39">
        <v>1074800</v>
      </c>
      <c r="Q138" s="40"/>
      <c r="R138" s="41">
        <f t="shared" si="34"/>
        <v>1074800</v>
      </c>
      <c r="S138" s="39">
        <v>1074800</v>
      </c>
      <c r="T138" s="39">
        <v>0</v>
      </c>
      <c r="U138" s="40">
        <f t="shared" si="35"/>
        <v>1074800</v>
      </c>
      <c r="V138" s="42">
        <f t="shared" si="38"/>
        <v>0.84296188005283024</v>
      </c>
      <c r="W138" s="92">
        <v>-200228</v>
      </c>
      <c r="X138" s="40">
        <f t="shared" si="36"/>
        <v>1074800</v>
      </c>
      <c r="Y138" s="39">
        <f t="shared" si="37"/>
        <v>0</v>
      </c>
      <c r="Z138" s="53" t="s">
        <v>112</v>
      </c>
      <c r="AA138" s="34">
        <v>352</v>
      </c>
      <c r="AB138" s="34" t="s">
        <v>21</v>
      </c>
      <c r="AC138" s="34" t="s">
        <v>15</v>
      </c>
      <c r="AD138" s="34" t="s">
        <v>158</v>
      </c>
      <c r="AE138" s="34" t="s">
        <v>150</v>
      </c>
      <c r="AF138" s="68" t="s">
        <v>945</v>
      </c>
    </row>
    <row r="139" spans="1:32" s="35" customFormat="1" ht="60" x14ac:dyDescent="0.25">
      <c r="A139" s="35">
        <v>409</v>
      </c>
      <c r="B139" s="35" t="s">
        <v>946</v>
      </c>
      <c r="C139" s="34" t="s">
        <v>947</v>
      </c>
      <c r="D139" s="34">
        <v>3141</v>
      </c>
      <c r="E139" s="36">
        <v>44927</v>
      </c>
      <c r="F139" s="36">
        <v>45657</v>
      </c>
      <c r="G139" s="37">
        <f t="shared" si="32"/>
        <v>730</v>
      </c>
      <c r="H139" s="38">
        <f t="shared" si="33"/>
        <v>1</v>
      </c>
      <c r="I139" s="39">
        <v>344182</v>
      </c>
      <c r="J139" s="83" t="s">
        <v>948</v>
      </c>
      <c r="K139" s="34" t="s">
        <v>943</v>
      </c>
      <c r="L139" s="34" t="s">
        <v>943</v>
      </c>
      <c r="M139" s="34" t="s">
        <v>943</v>
      </c>
      <c r="N139" s="34" t="s">
        <v>945</v>
      </c>
      <c r="O139" s="34" t="s">
        <v>26</v>
      </c>
      <c r="P139" s="39">
        <v>306720</v>
      </c>
      <c r="Q139" s="40"/>
      <c r="R139" s="41">
        <f t="shared" si="34"/>
        <v>306720</v>
      </c>
      <c r="S139" s="39">
        <v>306720</v>
      </c>
      <c r="T139" s="39"/>
      <c r="U139" s="40">
        <f t="shared" si="35"/>
        <v>306720</v>
      </c>
      <c r="V139" s="42">
        <f t="shared" si="38"/>
        <v>0.89115642305524401</v>
      </c>
      <c r="W139" s="92">
        <v>-37462</v>
      </c>
      <c r="X139" s="40">
        <f t="shared" si="36"/>
        <v>306720</v>
      </c>
      <c r="Y139" s="39">
        <f t="shared" si="37"/>
        <v>0</v>
      </c>
      <c r="Z139" s="53" t="s">
        <v>112</v>
      </c>
      <c r="AA139" s="34">
        <v>94</v>
      </c>
      <c r="AB139" s="34" t="s">
        <v>21</v>
      </c>
      <c r="AC139" s="34" t="s">
        <v>15</v>
      </c>
      <c r="AD139" s="34" t="s">
        <v>459</v>
      </c>
      <c r="AE139" s="34" t="s">
        <v>150</v>
      </c>
      <c r="AF139" s="68" t="s">
        <v>945</v>
      </c>
    </row>
    <row r="140" spans="1:32" s="35" customFormat="1" ht="60" x14ac:dyDescent="0.25">
      <c r="A140" s="35">
        <v>409</v>
      </c>
      <c r="B140" s="35" t="s">
        <v>949</v>
      </c>
      <c r="C140" s="56" t="s">
        <v>950</v>
      </c>
      <c r="D140" s="34">
        <v>3145</v>
      </c>
      <c r="E140" s="36">
        <v>44854</v>
      </c>
      <c r="F140" s="36">
        <v>45218</v>
      </c>
      <c r="G140" s="37">
        <f t="shared" si="32"/>
        <v>364</v>
      </c>
      <c r="H140" s="38">
        <f t="shared" si="33"/>
        <v>1.4532967032967032</v>
      </c>
      <c r="I140" s="39">
        <v>500000</v>
      </c>
      <c r="J140" s="84" t="s">
        <v>951</v>
      </c>
      <c r="K140" s="34" t="s">
        <v>952</v>
      </c>
      <c r="L140" s="34" t="s">
        <v>953</v>
      </c>
      <c r="M140" s="34" t="s">
        <v>953</v>
      </c>
      <c r="N140" s="34" t="s">
        <v>954</v>
      </c>
      <c r="O140" s="34" t="s">
        <v>11</v>
      </c>
      <c r="P140" s="39">
        <v>0</v>
      </c>
      <c r="Q140" s="40"/>
      <c r="R140" s="41">
        <f t="shared" si="34"/>
        <v>0</v>
      </c>
      <c r="S140" s="39">
        <v>0</v>
      </c>
      <c r="T140" s="39">
        <v>0</v>
      </c>
      <c r="U140" s="40">
        <f t="shared" si="35"/>
        <v>0</v>
      </c>
      <c r="V140" s="42">
        <f t="shared" si="38"/>
        <v>0</v>
      </c>
      <c r="W140" s="92">
        <v>-500000</v>
      </c>
      <c r="X140" s="40">
        <f t="shared" si="36"/>
        <v>0</v>
      </c>
      <c r="Y140" s="39">
        <f t="shared" si="37"/>
        <v>0</v>
      </c>
      <c r="Z140" s="53" t="s">
        <v>112</v>
      </c>
      <c r="AA140" s="34" t="s">
        <v>21</v>
      </c>
      <c r="AB140" s="34" t="s">
        <v>21</v>
      </c>
      <c r="AC140" s="34" t="s">
        <v>15</v>
      </c>
      <c r="AD140" s="34" t="s">
        <v>25</v>
      </c>
      <c r="AE140" s="34" t="s">
        <v>127</v>
      </c>
      <c r="AF140" s="68" t="s">
        <v>954</v>
      </c>
    </row>
    <row r="141" spans="1:32" s="35" customFormat="1" ht="180" x14ac:dyDescent="0.25">
      <c r="A141" s="35">
        <v>409</v>
      </c>
      <c r="B141" s="35" t="s">
        <v>955</v>
      </c>
      <c r="C141" s="34" t="s">
        <v>956</v>
      </c>
      <c r="D141" s="34" t="s">
        <v>957</v>
      </c>
      <c r="E141" s="36">
        <v>44791</v>
      </c>
      <c r="F141" s="36">
        <v>45838</v>
      </c>
      <c r="G141" s="37">
        <f t="shared" si="32"/>
        <v>1047</v>
      </c>
      <c r="H141" s="38">
        <f t="shared" si="33"/>
        <v>0.56542502387774596</v>
      </c>
      <c r="I141" s="39">
        <v>2041322</v>
      </c>
      <c r="J141" s="84" t="s">
        <v>958</v>
      </c>
      <c r="K141" s="34" t="s">
        <v>959</v>
      </c>
      <c r="L141" s="34" t="s">
        <v>960</v>
      </c>
      <c r="M141" s="34" t="s">
        <v>961</v>
      </c>
      <c r="N141" s="34" t="s">
        <v>962</v>
      </c>
      <c r="O141" s="34" t="s">
        <v>17</v>
      </c>
      <c r="P141" s="39">
        <v>184825.9</v>
      </c>
      <c r="Q141" s="40"/>
      <c r="R141" s="41">
        <f t="shared" si="34"/>
        <v>184825.9</v>
      </c>
      <c r="S141" s="39">
        <v>184825.9</v>
      </c>
      <c r="T141" s="39"/>
      <c r="U141" s="40">
        <f t="shared" si="35"/>
        <v>184825.9</v>
      </c>
      <c r="V141" s="42">
        <f t="shared" si="38"/>
        <v>9.0542256439699362E-2</v>
      </c>
      <c r="W141" s="92">
        <v>-170000</v>
      </c>
      <c r="X141" s="40">
        <f t="shared" si="36"/>
        <v>1871322</v>
      </c>
      <c r="Y141" s="39">
        <f t="shared" si="37"/>
        <v>1686496.1</v>
      </c>
      <c r="Z141" s="53" t="s">
        <v>112</v>
      </c>
      <c r="AA141" s="34" t="s">
        <v>21</v>
      </c>
      <c r="AB141" s="34" t="s">
        <v>21</v>
      </c>
      <c r="AC141" s="34" t="s">
        <v>15</v>
      </c>
      <c r="AD141" s="34" t="s">
        <v>25</v>
      </c>
      <c r="AE141" s="34" t="s">
        <v>120</v>
      </c>
      <c r="AF141" s="71"/>
    </row>
    <row r="142" spans="1:32" s="35" customFormat="1" ht="180" x14ac:dyDescent="0.25">
      <c r="A142" s="35">
        <v>409</v>
      </c>
      <c r="B142" s="35" t="s">
        <v>963</v>
      </c>
      <c r="C142" s="34" t="s">
        <v>964</v>
      </c>
      <c r="D142" s="34" t="s">
        <v>957</v>
      </c>
      <c r="E142" s="36">
        <v>44791</v>
      </c>
      <c r="F142" s="36">
        <v>45473</v>
      </c>
      <c r="G142" s="37">
        <f t="shared" si="32"/>
        <v>682</v>
      </c>
      <c r="H142" s="38">
        <f t="shared" si="33"/>
        <v>0.86803519061583578</v>
      </c>
      <c r="I142" s="39">
        <f>766935+1666081</f>
        <v>2433016</v>
      </c>
      <c r="J142" s="84" t="s">
        <v>869</v>
      </c>
      <c r="K142" s="34" t="s">
        <v>965</v>
      </c>
      <c r="L142" s="34" t="s">
        <v>960</v>
      </c>
      <c r="M142" s="34" t="s">
        <v>961</v>
      </c>
      <c r="N142" s="34"/>
      <c r="O142" s="34" t="s">
        <v>17</v>
      </c>
      <c r="P142" s="39">
        <v>292736.73</v>
      </c>
      <c r="Q142" s="39">
        <v>235080</v>
      </c>
      <c r="R142" s="41">
        <f t="shared" si="34"/>
        <v>527816.73</v>
      </c>
      <c r="S142" s="39">
        <v>292736.73</v>
      </c>
      <c r="T142" s="39">
        <v>387713.68</v>
      </c>
      <c r="U142" s="40">
        <f t="shared" si="35"/>
        <v>680450.40999999992</v>
      </c>
      <c r="V142" s="42">
        <f t="shared" si="38"/>
        <v>0.27967362730043693</v>
      </c>
      <c r="W142" s="42"/>
      <c r="X142" s="40">
        <f t="shared" si="36"/>
        <v>2433016</v>
      </c>
      <c r="Y142" s="39">
        <f t="shared" si="37"/>
        <v>1905199.27</v>
      </c>
      <c r="Z142" s="53" t="s">
        <v>112</v>
      </c>
      <c r="AA142" s="34" t="s">
        <v>21</v>
      </c>
      <c r="AB142" s="34" t="s">
        <v>21</v>
      </c>
      <c r="AC142" s="34" t="s">
        <v>15</v>
      </c>
      <c r="AD142" s="34" t="s">
        <v>25</v>
      </c>
      <c r="AE142" s="34" t="s">
        <v>120</v>
      </c>
      <c r="AF142" s="72"/>
    </row>
    <row r="143" spans="1:32" s="35" customFormat="1" ht="60" x14ac:dyDescent="0.25">
      <c r="A143" s="35">
        <v>409</v>
      </c>
      <c r="B143" s="35" t="s">
        <v>966</v>
      </c>
      <c r="C143" s="34" t="s">
        <v>967</v>
      </c>
      <c r="D143" s="34">
        <v>3145</v>
      </c>
      <c r="E143" s="36">
        <v>44791</v>
      </c>
      <c r="F143" s="36">
        <v>45657</v>
      </c>
      <c r="G143" s="37">
        <f t="shared" si="32"/>
        <v>866</v>
      </c>
      <c r="H143" s="38">
        <f t="shared" si="33"/>
        <v>0.68360277136258663</v>
      </c>
      <c r="I143" s="39">
        <v>400000</v>
      </c>
      <c r="J143" s="84" t="s">
        <v>968</v>
      </c>
      <c r="K143" s="34" t="s">
        <v>969</v>
      </c>
      <c r="L143" s="34" t="s">
        <v>970</v>
      </c>
      <c r="M143" s="34" t="s">
        <v>971</v>
      </c>
      <c r="N143" s="34" t="s">
        <v>972</v>
      </c>
      <c r="O143" s="34" t="s">
        <v>17</v>
      </c>
      <c r="P143" s="39">
        <v>400000</v>
      </c>
      <c r="Q143" s="40">
        <v>0</v>
      </c>
      <c r="R143" s="41">
        <f t="shared" si="34"/>
        <v>400000</v>
      </c>
      <c r="S143" s="39">
        <v>0</v>
      </c>
      <c r="T143" s="39"/>
      <c r="U143" s="40">
        <f t="shared" si="35"/>
        <v>0</v>
      </c>
      <c r="V143" s="42">
        <f t="shared" si="38"/>
        <v>0</v>
      </c>
      <c r="W143" s="42"/>
      <c r="X143" s="40">
        <f t="shared" si="36"/>
        <v>400000</v>
      </c>
      <c r="Y143" s="39">
        <f t="shared" si="37"/>
        <v>0</v>
      </c>
      <c r="Z143" s="53" t="s">
        <v>112</v>
      </c>
      <c r="AA143" s="34" t="s">
        <v>21</v>
      </c>
      <c r="AB143" s="34" t="s">
        <v>21</v>
      </c>
      <c r="AC143" s="34" t="s">
        <v>15</v>
      </c>
      <c r="AD143" s="34" t="s">
        <v>158</v>
      </c>
      <c r="AE143" s="34" t="s">
        <v>113</v>
      </c>
      <c r="AF143" s="56" t="s">
        <v>705</v>
      </c>
    </row>
    <row r="144" spans="1:32" s="35" customFormat="1" ht="90" x14ac:dyDescent="0.25">
      <c r="A144" s="35">
        <v>409</v>
      </c>
      <c r="B144" s="35" t="s">
        <v>973</v>
      </c>
      <c r="C144" s="34" t="s">
        <v>974</v>
      </c>
      <c r="D144" s="34">
        <v>3143</v>
      </c>
      <c r="E144" s="36">
        <v>44854</v>
      </c>
      <c r="F144" s="36">
        <v>45838</v>
      </c>
      <c r="G144" s="37">
        <f t="shared" ref="G144:G148" si="39">F144-E144</f>
        <v>984</v>
      </c>
      <c r="H144" s="38">
        <f t="shared" ref="H144:H148" si="40">IF(O144="Completed",1,($B$1-E144)/G144)</f>
        <v>0.53760162601626016</v>
      </c>
      <c r="I144" s="39">
        <v>18370000</v>
      </c>
      <c r="J144" s="84" t="s">
        <v>975</v>
      </c>
      <c r="K144" s="34" t="s">
        <v>976</v>
      </c>
      <c r="L144" s="34" t="s">
        <v>977</v>
      </c>
      <c r="M144" s="34" t="s">
        <v>977</v>
      </c>
      <c r="N144" s="34" t="s">
        <v>978</v>
      </c>
      <c r="O144" s="34" t="s">
        <v>17</v>
      </c>
      <c r="P144" s="39">
        <v>39393.990000000005</v>
      </c>
      <c r="Q144" s="40">
        <v>0</v>
      </c>
      <c r="R144" s="41">
        <f t="shared" ref="R144:R148" si="41">P144+Q144</f>
        <v>39393.990000000005</v>
      </c>
      <c r="S144" s="39">
        <v>39393.990000000005</v>
      </c>
      <c r="T144" s="39">
        <v>29002.5</v>
      </c>
      <c r="U144" s="40">
        <f t="shared" ref="U144:U148" si="42">S144+T144</f>
        <v>68396.490000000005</v>
      </c>
      <c r="V144" s="42">
        <f t="shared" si="38"/>
        <v>3.7232710941752863E-3</v>
      </c>
      <c r="W144" s="42"/>
      <c r="X144" s="40">
        <f t="shared" ref="X144:X148" si="43">I144+W144</f>
        <v>18370000</v>
      </c>
      <c r="Y144" s="39">
        <f t="shared" ref="Y144:Y148" si="44">X144-R144</f>
        <v>18330606.010000002</v>
      </c>
      <c r="Z144" s="53" t="s">
        <v>112</v>
      </c>
      <c r="AA144" s="34" t="s">
        <v>21</v>
      </c>
      <c r="AB144" s="34" t="s">
        <v>21</v>
      </c>
      <c r="AC144" s="34" t="s">
        <v>15</v>
      </c>
      <c r="AD144" s="34" t="s">
        <v>25</v>
      </c>
      <c r="AE144" s="34" t="s">
        <v>113</v>
      </c>
      <c r="AF144" s="35" t="s">
        <v>705</v>
      </c>
    </row>
    <row r="145" spans="1:32" s="35" customFormat="1" ht="111.75" customHeight="1" x14ac:dyDescent="0.25">
      <c r="A145" s="35">
        <v>409</v>
      </c>
      <c r="B145" s="35" t="s">
        <v>979</v>
      </c>
      <c r="C145" s="34" t="s">
        <v>980</v>
      </c>
      <c r="D145" s="34">
        <v>3146</v>
      </c>
      <c r="E145" s="36">
        <v>44791</v>
      </c>
      <c r="F145" s="36">
        <v>45657</v>
      </c>
      <c r="G145" s="37">
        <f t="shared" si="39"/>
        <v>866</v>
      </c>
      <c r="H145" s="38">
        <f t="shared" si="40"/>
        <v>0.68360277136258663</v>
      </c>
      <c r="I145" s="39">
        <f>7314984+7335048</f>
        <v>14650032</v>
      </c>
      <c r="J145" s="84" t="s">
        <v>981</v>
      </c>
      <c r="K145" s="34" t="s">
        <v>982</v>
      </c>
      <c r="L145" s="34" t="s">
        <v>983</v>
      </c>
      <c r="M145" s="34" t="s">
        <v>983</v>
      </c>
      <c r="N145" s="34" t="s">
        <v>843</v>
      </c>
      <c r="O145" s="34" t="s">
        <v>17</v>
      </c>
      <c r="P145" s="39">
        <v>14415574.530000001</v>
      </c>
      <c r="Q145" s="40">
        <v>0</v>
      </c>
      <c r="R145" s="41">
        <f t="shared" si="41"/>
        <v>14415574.530000001</v>
      </c>
      <c r="S145" s="39">
        <v>15574.73</v>
      </c>
      <c r="T145" s="39">
        <v>1633760.84</v>
      </c>
      <c r="U145" s="40">
        <f t="shared" si="42"/>
        <v>1649335.57</v>
      </c>
      <c r="V145" s="42">
        <f t="shared" si="38"/>
        <v>0.11258238685075911</v>
      </c>
      <c r="W145" s="42"/>
      <c r="X145" s="40">
        <f t="shared" si="43"/>
        <v>14650032</v>
      </c>
      <c r="Y145" s="39">
        <f t="shared" si="44"/>
        <v>234457.46999999881</v>
      </c>
      <c r="Z145" s="53" t="s">
        <v>112</v>
      </c>
      <c r="AA145" s="34">
        <v>0</v>
      </c>
      <c r="AB145" s="34" t="s">
        <v>21</v>
      </c>
      <c r="AC145" s="34" t="s">
        <v>15</v>
      </c>
      <c r="AD145" s="34" t="s">
        <v>25</v>
      </c>
      <c r="AE145" s="34" t="s">
        <v>159</v>
      </c>
      <c r="AF145" s="34" t="s">
        <v>705</v>
      </c>
    </row>
    <row r="146" spans="1:32" s="35" customFormat="1" ht="75" x14ac:dyDescent="0.25">
      <c r="A146" s="35">
        <v>409</v>
      </c>
      <c r="B146" s="35" t="s">
        <v>984</v>
      </c>
      <c r="C146" s="34" t="s">
        <v>793</v>
      </c>
      <c r="D146" s="34">
        <v>3147</v>
      </c>
      <c r="E146" s="36">
        <v>45108</v>
      </c>
      <c r="F146" s="36">
        <v>45838</v>
      </c>
      <c r="G146" s="37">
        <f t="shared" si="39"/>
        <v>730</v>
      </c>
      <c r="H146" s="38">
        <f t="shared" si="40"/>
        <v>0.37671232876712329</v>
      </c>
      <c r="I146" s="39">
        <v>797698</v>
      </c>
      <c r="J146" s="84" t="s">
        <v>985</v>
      </c>
      <c r="K146" s="34" t="s">
        <v>986</v>
      </c>
      <c r="L146" s="34" t="s">
        <v>796</v>
      </c>
      <c r="M146" s="34" t="s">
        <v>796</v>
      </c>
      <c r="N146" s="34" t="s">
        <v>987</v>
      </c>
      <c r="O146" s="34" t="s">
        <v>17</v>
      </c>
      <c r="P146" s="39">
        <v>797698</v>
      </c>
      <c r="Q146" s="40">
        <v>0</v>
      </c>
      <c r="R146" s="41">
        <f t="shared" si="41"/>
        <v>797698</v>
      </c>
      <c r="S146" s="39">
        <v>0</v>
      </c>
      <c r="T146" s="39">
        <v>188015.61</v>
      </c>
      <c r="U146" s="40">
        <f t="shared" si="42"/>
        <v>188015.61</v>
      </c>
      <c r="V146" s="42">
        <f t="shared" si="38"/>
        <v>0.23569773272591882</v>
      </c>
      <c r="W146" s="42"/>
      <c r="X146" s="40">
        <f t="shared" si="43"/>
        <v>797698</v>
      </c>
      <c r="Y146" s="39">
        <f t="shared" si="44"/>
        <v>0</v>
      </c>
      <c r="Z146" s="53" t="s">
        <v>112</v>
      </c>
      <c r="AA146" s="34" t="s">
        <v>21</v>
      </c>
      <c r="AB146" s="34" t="s">
        <v>21</v>
      </c>
      <c r="AC146" s="34" t="s">
        <v>15</v>
      </c>
      <c r="AD146" s="34" t="s">
        <v>20</v>
      </c>
      <c r="AE146" s="34" t="s">
        <v>159</v>
      </c>
      <c r="AF146" s="35" t="s">
        <v>705</v>
      </c>
    </row>
    <row r="147" spans="1:32" s="35" customFormat="1" ht="45" x14ac:dyDescent="0.25">
      <c r="A147" s="35">
        <v>409</v>
      </c>
      <c r="B147" s="35" t="s">
        <v>988</v>
      </c>
      <c r="C147" s="34" t="s">
        <v>989</v>
      </c>
      <c r="D147" s="34">
        <v>4895</v>
      </c>
      <c r="E147" s="36">
        <v>45108</v>
      </c>
      <c r="F147" s="36">
        <v>45838</v>
      </c>
      <c r="G147" s="37">
        <f t="shared" si="39"/>
        <v>730</v>
      </c>
      <c r="H147" s="38">
        <f t="shared" si="40"/>
        <v>0.37671232876712329</v>
      </c>
      <c r="I147" s="39">
        <v>575346</v>
      </c>
      <c r="J147" s="84" t="s">
        <v>869</v>
      </c>
      <c r="K147" s="34" t="s">
        <v>990</v>
      </c>
      <c r="L147" s="34" t="s">
        <v>770</v>
      </c>
      <c r="M147" s="34" t="s">
        <v>763</v>
      </c>
      <c r="N147" s="34" t="s">
        <v>991</v>
      </c>
      <c r="O147" s="34" t="s">
        <v>17</v>
      </c>
      <c r="P147" s="39">
        <v>0</v>
      </c>
      <c r="Q147" s="40">
        <v>0</v>
      </c>
      <c r="R147" s="41">
        <f t="shared" si="41"/>
        <v>0</v>
      </c>
      <c r="S147" s="39">
        <v>0</v>
      </c>
      <c r="T147" s="39">
        <v>0</v>
      </c>
      <c r="U147" s="40">
        <f t="shared" si="42"/>
        <v>0</v>
      </c>
      <c r="V147" s="42">
        <f t="shared" si="38"/>
        <v>0</v>
      </c>
      <c r="W147" s="42"/>
      <c r="X147" s="40">
        <f t="shared" si="43"/>
        <v>575346</v>
      </c>
      <c r="Y147" s="39">
        <f t="shared" si="44"/>
        <v>575346</v>
      </c>
      <c r="Z147" s="53" t="s">
        <v>112</v>
      </c>
      <c r="AA147" s="34">
        <v>0</v>
      </c>
      <c r="AB147" s="34" t="s">
        <v>21</v>
      </c>
      <c r="AC147" s="34" t="s">
        <v>15</v>
      </c>
      <c r="AD147" s="34" t="s">
        <v>25</v>
      </c>
      <c r="AE147" s="34" t="s">
        <v>150</v>
      </c>
      <c r="AF147" s="34" t="s">
        <v>992</v>
      </c>
    </row>
    <row r="148" spans="1:32" s="35" customFormat="1" ht="150" x14ac:dyDescent="0.25">
      <c r="A148" s="35">
        <v>406</v>
      </c>
      <c r="B148" s="35" t="s">
        <v>993</v>
      </c>
      <c r="C148" s="34" t="s">
        <v>994</v>
      </c>
      <c r="D148" s="34">
        <v>3234</v>
      </c>
      <c r="E148" s="36">
        <v>45092</v>
      </c>
      <c r="F148" s="36">
        <v>46387</v>
      </c>
      <c r="G148" s="37">
        <f t="shared" si="39"/>
        <v>1295</v>
      </c>
      <c r="H148" s="55">
        <f t="shared" si="40"/>
        <v>0.22471042471042471</v>
      </c>
      <c r="I148" s="83">
        <v>666000</v>
      </c>
      <c r="J148" s="109" t="s">
        <v>995</v>
      </c>
      <c r="K148" s="34" t="s">
        <v>996</v>
      </c>
      <c r="L148" s="65" t="s">
        <v>997</v>
      </c>
      <c r="M148" s="34" t="s">
        <v>558</v>
      </c>
      <c r="N148" s="76" t="s">
        <v>998</v>
      </c>
      <c r="O148" s="34" t="s">
        <v>11</v>
      </c>
      <c r="P148" s="53">
        <v>0</v>
      </c>
      <c r="Q148" s="95"/>
      <c r="R148" s="52">
        <f t="shared" si="41"/>
        <v>0</v>
      </c>
      <c r="S148" s="53">
        <v>0</v>
      </c>
      <c r="T148" s="95"/>
      <c r="U148" s="52">
        <f t="shared" si="42"/>
        <v>0</v>
      </c>
      <c r="V148" s="51">
        <f t="shared" si="38"/>
        <v>0</v>
      </c>
      <c r="W148" s="51"/>
      <c r="X148" s="52">
        <f t="shared" si="43"/>
        <v>666000</v>
      </c>
      <c r="Y148" s="53">
        <f t="shared" si="44"/>
        <v>666000</v>
      </c>
      <c r="Z148" s="53" t="s">
        <v>112</v>
      </c>
      <c r="AA148" s="34" t="s">
        <v>21</v>
      </c>
      <c r="AB148" s="34" t="s">
        <v>21</v>
      </c>
      <c r="AC148" s="34" t="s">
        <v>15</v>
      </c>
      <c r="AD148" s="34" t="s">
        <v>25</v>
      </c>
      <c r="AE148" s="34" t="s">
        <v>120</v>
      </c>
    </row>
    <row r="149" spans="1:32" s="35" customFormat="1" ht="255" x14ac:dyDescent="0.25">
      <c r="A149" s="35">
        <v>409</v>
      </c>
      <c r="B149" s="34" t="s">
        <v>999</v>
      </c>
      <c r="C149" s="34" t="s">
        <v>1000</v>
      </c>
      <c r="D149" s="34">
        <v>3281</v>
      </c>
      <c r="E149" s="36">
        <v>45320</v>
      </c>
      <c r="F149" s="36">
        <v>45838</v>
      </c>
      <c r="G149" s="37">
        <f t="shared" ref="G149:G150" si="45">F149-E149</f>
        <v>518</v>
      </c>
      <c r="H149" s="38">
        <f t="shared" ref="H149:H150" si="46">IF(O149="Completed",1,($B$1-E149)/G149)</f>
        <v>0.12162162162162163</v>
      </c>
      <c r="I149" s="39">
        <v>0</v>
      </c>
      <c r="J149" s="84" t="s">
        <v>1001</v>
      </c>
      <c r="K149" s="34" t="s">
        <v>1002</v>
      </c>
      <c r="L149" s="34" t="s">
        <v>1002</v>
      </c>
      <c r="M149" s="34" t="s">
        <v>1002</v>
      </c>
      <c r="N149" s="34" t="s">
        <v>1003</v>
      </c>
      <c r="O149" s="34" t="s">
        <v>11</v>
      </c>
      <c r="P149" s="39">
        <v>0</v>
      </c>
      <c r="Q149" s="40">
        <v>0</v>
      </c>
      <c r="R149" s="41">
        <f t="shared" ref="R149" si="47">P149+Q149</f>
        <v>0</v>
      </c>
      <c r="S149" s="39">
        <v>0</v>
      </c>
      <c r="T149" s="39">
        <v>0</v>
      </c>
      <c r="U149" s="40">
        <f t="shared" ref="U149:U150" si="48">S149+T149</f>
        <v>0</v>
      </c>
      <c r="V149" s="42">
        <v>0</v>
      </c>
      <c r="W149" s="42"/>
      <c r="X149" s="40">
        <f t="shared" ref="X149" si="49">I149+W149</f>
        <v>0</v>
      </c>
      <c r="Y149" s="39">
        <f t="shared" ref="Y149" si="50">X149-R149</f>
        <v>0</v>
      </c>
      <c r="Z149" s="53" t="s">
        <v>112</v>
      </c>
      <c r="AA149" s="34" t="s">
        <v>21</v>
      </c>
      <c r="AB149" s="34" t="s">
        <v>21</v>
      </c>
      <c r="AC149" s="34" t="s">
        <v>8</v>
      </c>
      <c r="AD149" s="34" t="s">
        <v>459</v>
      </c>
      <c r="AE149" s="34" t="s">
        <v>113</v>
      </c>
      <c r="AF149" s="35" t="s">
        <v>705</v>
      </c>
    </row>
    <row r="150" spans="1:32" s="35" customFormat="1" ht="75" x14ac:dyDescent="0.25">
      <c r="A150" s="35">
        <v>409</v>
      </c>
      <c r="B150" s="34" t="s">
        <v>1004</v>
      </c>
      <c r="C150" s="34" t="s">
        <v>1005</v>
      </c>
      <c r="D150" s="34">
        <v>1383</v>
      </c>
      <c r="E150" s="36">
        <v>45320</v>
      </c>
      <c r="F150" s="36">
        <v>45838</v>
      </c>
      <c r="G150" s="37">
        <f t="shared" si="45"/>
        <v>518</v>
      </c>
      <c r="H150" s="38">
        <f t="shared" si="46"/>
        <v>0.12162162162162163</v>
      </c>
      <c r="I150" s="39">
        <v>873360</v>
      </c>
      <c r="J150" s="84" t="s">
        <v>1006</v>
      </c>
      <c r="K150" s="34" t="s">
        <v>1007</v>
      </c>
      <c r="L150" s="34" t="s">
        <v>1007</v>
      </c>
      <c r="M150" s="34" t="s">
        <v>1007</v>
      </c>
      <c r="N150" s="34" t="s">
        <v>1008</v>
      </c>
      <c r="O150" s="34" t="s">
        <v>11</v>
      </c>
      <c r="P150" s="39">
        <v>0</v>
      </c>
      <c r="Q150" s="40">
        <v>0</v>
      </c>
      <c r="R150" s="41">
        <f>P150+Q150</f>
        <v>0</v>
      </c>
      <c r="S150" s="39">
        <v>0</v>
      </c>
      <c r="T150" s="39">
        <v>0</v>
      </c>
      <c r="U150" s="40">
        <f t="shared" si="48"/>
        <v>0</v>
      </c>
      <c r="V150" s="42">
        <v>0</v>
      </c>
      <c r="W150" s="69"/>
      <c r="X150" s="40">
        <f>I150+W150</f>
        <v>873360</v>
      </c>
      <c r="Y150" s="39">
        <f>X150-R150</f>
        <v>873360</v>
      </c>
      <c r="Z150" s="53" t="s">
        <v>112</v>
      </c>
      <c r="AA150" s="34" t="s">
        <v>21</v>
      </c>
      <c r="AB150" s="34" t="s">
        <v>21</v>
      </c>
      <c r="AC150" s="34" t="s">
        <v>8</v>
      </c>
      <c r="AD150" s="35" t="s">
        <v>25</v>
      </c>
      <c r="AE150" s="34" t="s">
        <v>113</v>
      </c>
      <c r="AF150" s="35" t="s">
        <v>705</v>
      </c>
    </row>
    <row r="151" spans="1:32" s="5" customFormat="1" ht="15.75" thickBot="1" x14ac:dyDescent="0.3">
      <c r="C151" s="6"/>
      <c r="D151" s="6"/>
      <c r="E151" s="7"/>
      <c r="F151" s="7"/>
      <c r="G151" s="8"/>
      <c r="H151" s="9">
        <f>AVERAGE(H3:H150)</f>
        <v>0.72181009079442793</v>
      </c>
      <c r="I151" s="11">
        <f>SUM(I3:I150)</f>
        <v>575043811.70000005</v>
      </c>
      <c r="J151" s="107"/>
      <c r="K151" s="6"/>
      <c r="L151" s="10"/>
      <c r="M151" s="6"/>
      <c r="N151" s="6"/>
      <c r="O151" s="6"/>
      <c r="P151" s="11">
        <f t="shared" ref="P151:Q151" si="51">SUM(P3:P150)</f>
        <v>346613730.03999996</v>
      </c>
      <c r="Q151" s="11">
        <f t="shared" si="51"/>
        <v>30027680.541999996</v>
      </c>
      <c r="R151" s="11">
        <f>SUM(R3:R150)</f>
        <v>376641410.58200002</v>
      </c>
      <c r="S151" s="12">
        <f>SUM(S3:S150)</f>
        <v>159468944.95999998</v>
      </c>
      <c r="T151" s="12">
        <f>SUM(T3:T150)</f>
        <v>29861528.049999997</v>
      </c>
      <c r="U151" s="11">
        <f>SUM(U3:U150)</f>
        <v>189330473.01000002</v>
      </c>
      <c r="V151" s="98">
        <f>U151/X151</f>
        <v>0.34455027443499736</v>
      </c>
      <c r="W151" s="11">
        <f>SUM(W3:W150)</f>
        <v>-25697293.57</v>
      </c>
      <c r="X151" s="11">
        <f>SUM(X3:X150)</f>
        <v>549500282.13000011</v>
      </c>
      <c r="Y151" s="11">
        <f>SUM(Y3:Y150)</f>
        <v>172858871.54800001</v>
      </c>
      <c r="Z151" s="11"/>
      <c r="AA151" s="49"/>
      <c r="AB151" s="49"/>
      <c r="AC151" s="6"/>
    </row>
    <row r="152" spans="1:32" ht="15.75" thickTop="1" x14ac:dyDescent="0.25">
      <c r="C152" s="1"/>
      <c r="D152" s="1"/>
      <c r="E152" s="17"/>
      <c r="F152" s="17"/>
      <c r="G152" s="18"/>
      <c r="H152" s="19"/>
      <c r="I152" s="3"/>
      <c r="J152" s="52"/>
      <c r="L152" s="1"/>
      <c r="M152" s="1"/>
      <c r="N152" s="1"/>
      <c r="Q152" s="4"/>
      <c r="R152" s="2"/>
      <c r="U152" s="4"/>
      <c r="V152" s="4"/>
      <c r="W152" s="4"/>
      <c r="X152" s="4"/>
      <c r="Y152" s="4"/>
      <c r="Z152" s="101"/>
      <c r="AA152" s="50"/>
      <c r="AB152" s="50"/>
      <c r="AC152" s="1"/>
    </row>
    <row r="153" spans="1:32" ht="15" x14ac:dyDescent="0.25">
      <c r="C153" s="1"/>
      <c r="D153" s="1"/>
      <c r="E153" s="17"/>
      <c r="F153" s="17"/>
      <c r="G153" s="18"/>
      <c r="H153" s="19"/>
      <c r="I153" s="3"/>
      <c r="J153" s="52"/>
      <c r="L153" s="1"/>
      <c r="M153" s="1"/>
      <c r="N153" s="1"/>
      <c r="Q153" s="4"/>
      <c r="R153" s="2"/>
      <c r="U153" s="4"/>
      <c r="V153" s="4"/>
      <c r="W153" s="4"/>
      <c r="X153" s="4"/>
      <c r="Y153" s="4"/>
      <c r="Z153" s="101"/>
      <c r="AA153" s="50"/>
      <c r="AB153" s="50"/>
      <c r="AC153" s="1"/>
    </row>
    <row r="154" spans="1:32" ht="15" x14ac:dyDescent="0.25">
      <c r="C154" s="1"/>
      <c r="D154" s="1"/>
      <c r="E154" s="17"/>
      <c r="F154" s="17"/>
      <c r="G154" s="18"/>
      <c r="H154" s="19"/>
      <c r="I154" s="3"/>
      <c r="J154" s="52"/>
      <c r="L154" s="1"/>
      <c r="M154" s="1"/>
      <c r="N154" s="1"/>
      <c r="Q154" s="4"/>
      <c r="R154" s="2"/>
      <c r="U154" s="4"/>
      <c r="V154" s="4"/>
      <c r="W154" s="4"/>
      <c r="X154" s="4"/>
      <c r="Y154" s="4"/>
      <c r="Z154" s="101"/>
      <c r="AA154" s="50"/>
      <c r="AB154" s="50"/>
      <c r="AC154" s="1"/>
    </row>
    <row r="155" spans="1:32" ht="15" x14ac:dyDescent="0.25">
      <c r="C155" s="1"/>
      <c r="D155" s="1"/>
      <c r="E155" s="17"/>
      <c r="F155" s="17"/>
      <c r="G155" s="18"/>
      <c r="H155" s="19"/>
      <c r="I155" s="3"/>
      <c r="J155" s="52"/>
      <c r="L155" s="1"/>
      <c r="M155" s="1"/>
      <c r="N155" s="1"/>
      <c r="Q155" s="4"/>
      <c r="R155" s="2"/>
      <c r="U155" s="4"/>
      <c r="V155" s="4"/>
      <c r="W155" s="4"/>
      <c r="X155" s="4"/>
      <c r="Y155" s="4"/>
      <c r="Z155" s="101"/>
      <c r="AA155" s="50"/>
      <c r="AB155" s="50"/>
      <c r="AC155" s="1"/>
    </row>
    <row r="156" spans="1:32" ht="15" x14ac:dyDescent="0.25">
      <c r="C156" s="1"/>
      <c r="D156" s="1"/>
      <c r="E156" s="17"/>
      <c r="F156" s="17"/>
      <c r="G156" s="18"/>
      <c r="H156" s="19"/>
      <c r="I156" s="3"/>
      <c r="J156" s="52"/>
      <c r="L156" s="1"/>
      <c r="M156" s="1"/>
      <c r="N156" s="1"/>
      <c r="Q156" s="4"/>
      <c r="R156" s="2"/>
      <c r="U156" s="4"/>
      <c r="V156" s="4"/>
      <c r="W156" s="4"/>
      <c r="X156" s="4"/>
      <c r="Y156" s="4"/>
      <c r="Z156" s="101"/>
      <c r="AA156" s="50"/>
      <c r="AB156" s="50"/>
      <c r="AC156" s="1"/>
    </row>
    <row r="157" spans="1:32" ht="15" x14ac:dyDescent="0.25">
      <c r="C157" s="1"/>
      <c r="D157" s="1"/>
      <c r="E157" s="17"/>
      <c r="F157" s="17"/>
      <c r="G157" s="18"/>
      <c r="H157" s="19"/>
      <c r="I157" s="3"/>
      <c r="J157" s="52"/>
      <c r="L157" s="1"/>
      <c r="M157" s="1"/>
      <c r="N157" s="1"/>
      <c r="Q157" s="4"/>
      <c r="R157" s="2"/>
      <c r="U157" s="4"/>
      <c r="V157" s="4"/>
      <c r="W157" s="4"/>
      <c r="X157" s="4"/>
      <c r="Y157" s="4"/>
      <c r="Z157" s="101"/>
      <c r="AA157" s="50"/>
      <c r="AB157" s="50"/>
      <c r="AC157" s="1"/>
    </row>
    <row r="158" spans="1:32" ht="15" x14ac:dyDescent="0.25">
      <c r="C158" s="1"/>
      <c r="D158" s="1"/>
      <c r="E158" s="17"/>
      <c r="F158" s="17"/>
      <c r="G158" s="18"/>
      <c r="H158" s="19"/>
      <c r="I158" s="3"/>
      <c r="J158" s="52"/>
      <c r="L158" s="1"/>
      <c r="M158" s="1"/>
      <c r="N158" s="1"/>
      <c r="Q158" s="4"/>
      <c r="R158" s="2"/>
      <c r="U158" s="4"/>
      <c r="V158" s="4"/>
      <c r="W158" s="4"/>
      <c r="X158" s="4"/>
      <c r="Y158" s="4"/>
      <c r="Z158" s="101"/>
      <c r="AA158" s="50"/>
      <c r="AB158" s="50"/>
      <c r="AC158" s="1"/>
    </row>
    <row r="159" spans="1:32" ht="15" x14ac:dyDescent="0.25">
      <c r="C159" s="1"/>
      <c r="D159" s="1"/>
      <c r="E159" s="17"/>
      <c r="F159" s="17"/>
      <c r="G159" s="18"/>
      <c r="H159" s="19"/>
      <c r="I159" s="3" t="s">
        <v>1009</v>
      </c>
      <c r="J159" s="52"/>
      <c r="L159" s="1"/>
      <c r="M159" s="1"/>
      <c r="N159" s="1"/>
      <c r="Q159" s="4"/>
      <c r="R159" s="2"/>
      <c r="U159" s="4"/>
      <c r="V159" s="4"/>
      <c r="W159" s="4"/>
      <c r="X159" s="4"/>
      <c r="Y159" s="4"/>
      <c r="Z159" s="101"/>
      <c r="AA159" s="50"/>
      <c r="AB159" s="50"/>
      <c r="AC159" s="1"/>
    </row>
    <row r="160" spans="1:32" ht="15" x14ac:dyDescent="0.25">
      <c r="C160" s="1"/>
      <c r="D160" s="1"/>
      <c r="E160" s="17"/>
      <c r="F160" s="17"/>
      <c r="G160" s="18"/>
      <c r="H160" s="19"/>
      <c r="I160" s="3"/>
      <c r="J160" s="52"/>
      <c r="L160" s="1"/>
      <c r="M160" s="1"/>
      <c r="N160" s="1"/>
      <c r="Q160" s="4"/>
      <c r="R160" s="2"/>
      <c r="U160" s="4"/>
      <c r="V160" s="4"/>
      <c r="W160" s="4"/>
      <c r="X160" s="4"/>
      <c r="Y160" s="4"/>
      <c r="Z160" s="101"/>
      <c r="AA160" s="50"/>
      <c r="AB160" s="50"/>
      <c r="AC160" s="1"/>
    </row>
    <row r="161" spans="3:29" ht="15" x14ac:dyDescent="0.25">
      <c r="C161" s="1"/>
      <c r="D161" s="1"/>
      <c r="E161" s="17"/>
      <c r="F161" s="17"/>
      <c r="G161" s="18"/>
      <c r="H161" s="19"/>
      <c r="I161" s="3"/>
      <c r="J161" s="52"/>
      <c r="L161" s="1"/>
      <c r="M161" s="1"/>
      <c r="N161" s="1"/>
      <c r="Q161" s="4"/>
      <c r="R161" s="2"/>
      <c r="U161" s="4"/>
      <c r="V161" s="4"/>
      <c r="W161" s="4"/>
      <c r="X161" s="4"/>
      <c r="Y161" s="4"/>
      <c r="Z161" s="101"/>
      <c r="AA161" s="50"/>
      <c r="AB161" s="50"/>
      <c r="AC161" s="1"/>
    </row>
    <row r="162" spans="3:29" ht="15" x14ac:dyDescent="0.25">
      <c r="C162" s="1"/>
      <c r="D162" s="1"/>
      <c r="E162" s="17"/>
      <c r="F162" s="17"/>
      <c r="G162" s="18"/>
      <c r="H162" s="19"/>
      <c r="I162" s="3"/>
      <c r="J162" s="52"/>
      <c r="L162" s="1"/>
      <c r="M162" s="1"/>
      <c r="N162" s="1"/>
      <c r="Q162" s="4"/>
      <c r="R162" s="2"/>
      <c r="U162" s="4"/>
      <c r="V162" s="4"/>
      <c r="W162" s="4"/>
      <c r="X162" s="4"/>
      <c r="Y162" s="4"/>
      <c r="Z162" s="101"/>
      <c r="AA162" s="50"/>
      <c r="AB162" s="50"/>
      <c r="AC162" s="1"/>
    </row>
    <row r="163" spans="3:29" ht="15" x14ac:dyDescent="0.25">
      <c r="C163" s="1"/>
      <c r="D163" s="1"/>
      <c r="E163" s="17"/>
      <c r="F163" s="17"/>
      <c r="G163" s="18"/>
      <c r="H163" s="19"/>
      <c r="I163" s="3"/>
      <c r="J163" s="52"/>
      <c r="L163" s="1"/>
      <c r="M163" s="1"/>
      <c r="N163" s="1"/>
      <c r="Q163" s="4"/>
      <c r="R163" s="2"/>
      <c r="U163" s="4"/>
      <c r="V163" s="4"/>
      <c r="W163" s="4"/>
      <c r="X163" s="4"/>
      <c r="Y163" s="4"/>
      <c r="Z163" s="101"/>
      <c r="AA163" s="50"/>
      <c r="AB163" s="50"/>
      <c r="AC163" s="1"/>
    </row>
    <row r="164" spans="3:29" ht="15" x14ac:dyDescent="0.25">
      <c r="C164" s="1"/>
      <c r="D164" s="1"/>
      <c r="E164" s="17"/>
      <c r="F164" s="17"/>
      <c r="G164" s="18"/>
      <c r="H164" s="19"/>
      <c r="I164" s="3"/>
      <c r="J164" s="52"/>
      <c r="L164" s="1"/>
      <c r="M164" s="1"/>
      <c r="N164" s="1"/>
      <c r="Q164" s="4"/>
      <c r="R164" s="2"/>
      <c r="U164" s="4"/>
      <c r="V164" s="4"/>
      <c r="W164" s="4"/>
      <c r="X164" s="4"/>
      <c r="Y164" s="4"/>
      <c r="Z164" s="101"/>
      <c r="AA164" s="50"/>
      <c r="AB164" s="50"/>
      <c r="AC164" s="1"/>
    </row>
    <row r="165" spans="3:29" ht="15" x14ac:dyDescent="0.25">
      <c r="C165" s="1"/>
      <c r="D165" s="1"/>
      <c r="E165" s="17"/>
      <c r="F165" s="17"/>
      <c r="G165" s="18"/>
      <c r="H165" s="19"/>
      <c r="I165" s="3"/>
      <c r="J165" s="52"/>
      <c r="L165" s="1"/>
      <c r="M165" s="1"/>
      <c r="N165" s="1"/>
      <c r="Q165" s="4"/>
      <c r="R165" s="2"/>
      <c r="U165" s="4"/>
      <c r="V165" s="4"/>
      <c r="W165" s="4"/>
      <c r="X165" s="4"/>
      <c r="Y165" s="4"/>
      <c r="Z165" s="101"/>
      <c r="AA165" s="50"/>
      <c r="AB165" s="50"/>
      <c r="AC165" s="1"/>
    </row>
    <row r="166" spans="3:29" ht="15" x14ac:dyDescent="0.25">
      <c r="C166" s="1"/>
      <c r="D166" s="1"/>
      <c r="E166" s="17"/>
      <c r="F166" s="17"/>
      <c r="G166" s="18"/>
      <c r="H166" s="19"/>
      <c r="I166" s="3"/>
      <c r="J166" s="52"/>
      <c r="L166" s="1"/>
      <c r="M166" s="1"/>
      <c r="N166" s="1"/>
      <c r="Q166" s="4"/>
      <c r="R166" s="2"/>
      <c r="U166" s="4"/>
      <c r="V166" s="4"/>
      <c r="W166" s="4"/>
      <c r="X166" s="4"/>
      <c r="Y166" s="4"/>
      <c r="Z166" s="101"/>
      <c r="AA166" s="50"/>
      <c r="AB166" s="50"/>
      <c r="AC166" s="1"/>
    </row>
    <row r="167" spans="3:29" ht="15" x14ac:dyDescent="0.25">
      <c r="C167" s="1"/>
      <c r="D167" s="1"/>
      <c r="E167" s="17"/>
      <c r="F167" s="17"/>
      <c r="G167" s="18"/>
      <c r="H167" s="19"/>
      <c r="I167" s="3"/>
      <c r="J167" s="52"/>
      <c r="L167" s="1"/>
      <c r="M167" s="1"/>
      <c r="N167" s="1"/>
      <c r="Q167" s="4"/>
      <c r="R167" s="2"/>
      <c r="U167" s="4"/>
      <c r="V167" s="4"/>
      <c r="W167" s="4"/>
      <c r="X167" s="4"/>
      <c r="Y167" s="4"/>
      <c r="Z167" s="101"/>
      <c r="AA167" s="50"/>
      <c r="AB167" s="50"/>
      <c r="AC167" s="1"/>
    </row>
    <row r="168" spans="3:29" ht="15" x14ac:dyDescent="0.25">
      <c r="C168" s="1"/>
      <c r="D168" s="1"/>
      <c r="E168" s="17"/>
      <c r="F168" s="17"/>
      <c r="G168" s="18"/>
      <c r="H168" s="19"/>
      <c r="I168" s="3"/>
      <c r="J168" s="52"/>
      <c r="L168" s="1"/>
      <c r="M168" s="1"/>
      <c r="N168" s="1"/>
      <c r="Q168" s="4"/>
      <c r="R168" s="2"/>
      <c r="U168" s="4"/>
      <c r="V168" s="4"/>
      <c r="W168" s="4"/>
      <c r="X168" s="4"/>
      <c r="Y168" s="4"/>
      <c r="Z168" s="101"/>
      <c r="AA168" s="50"/>
      <c r="AB168" s="50"/>
      <c r="AC168" s="1"/>
    </row>
    <row r="169" spans="3:29" ht="15" x14ac:dyDescent="0.25">
      <c r="C169" s="1"/>
      <c r="D169" s="1"/>
      <c r="E169" s="17"/>
      <c r="F169" s="17"/>
      <c r="G169" s="18"/>
      <c r="H169" s="19"/>
      <c r="I169" s="3"/>
      <c r="J169" s="52"/>
      <c r="L169" s="1"/>
      <c r="M169" s="1"/>
      <c r="N169" s="1"/>
      <c r="Q169" s="4"/>
      <c r="R169" s="2"/>
      <c r="U169" s="4"/>
      <c r="V169" s="4"/>
      <c r="W169" s="4"/>
      <c r="X169" s="4"/>
      <c r="Y169" s="4"/>
      <c r="Z169" s="101"/>
      <c r="AA169" s="50"/>
      <c r="AB169" s="50"/>
      <c r="AC169" s="1"/>
    </row>
    <row r="170" spans="3:29" ht="15" x14ac:dyDescent="0.25">
      <c r="C170" s="1"/>
      <c r="D170" s="1"/>
      <c r="E170" s="17"/>
      <c r="F170" s="17"/>
      <c r="G170" s="18"/>
      <c r="H170" s="19"/>
      <c r="I170" s="3"/>
      <c r="J170" s="52"/>
      <c r="L170" s="1"/>
      <c r="M170" s="1"/>
      <c r="N170" s="1"/>
      <c r="Q170" s="4"/>
      <c r="R170" s="2"/>
      <c r="U170" s="4"/>
      <c r="V170" s="4"/>
      <c r="W170" s="4"/>
      <c r="X170" s="4"/>
      <c r="Y170" s="4"/>
      <c r="Z170" s="101"/>
      <c r="AA170" s="50"/>
      <c r="AB170" s="50"/>
      <c r="AC170" s="1"/>
    </row>
    <row r="171" spans="3:29" ht="15" x14ac:dyDescent="0.25">
      <c r="C171" s="1"/>
      <c r="D171" s="1"/>
      <c r="E171" s="17"/>
      <c r="F171" s="17"/>
      <c r="G171" s="18"/>
      <c r="H171" s="19"/>
      <c r="I171" s="3"/>
      <c r="J171" s="52"/>
      <c r="L171" s="1"/>
      <c r="M171" s="1"/>
      <c r="N171" s="1"/>
      <c r="Q171" s="4"/>
      <c r="R171" s="2"/>
      <c r="U171" s="4"/>
      <c r="V171" s="4"/>
      <c r="W171" s="4"/>
      <c r="X171" s="4"/>
      <c r="Y171" s="4"/>
      <c r="Z171" s="101"/>
      <c r="AA171" s="50"/>
      <c r="AB171" s="50"/>
      <c r="AC171" s="1"/>
    </row>
    <row r="172" spans="3:29" ht="15" x14ac:dyDescent="0.25">
      <c r="C172" s="1"/>
      <c r="D172" s="1"/>
      <c r="E172" s="17"/>
      <c r="F172" s="17"/>
      <c r="G172" s="18"/>
      <c r="H172" s="19"/>
      <c r="I172" s="3"/>
      <c r="J172" s="52"/>
      <c r="L172" s="1"/>
      <c r="M172" s="1"/>
      <c r="N172" s="1"/>
      <c r="Q172" s="4"/>
      <c r="R172" s="2"/>
      <c r="U172" s="4"/>
      <c r="V172" s="4"/>
      <c r="W172" s="4"/>
      <c r="X172" s="4"/>
      <c r="Y172" s="4"/>
      <c r="Z172" s="101"/>
      <c r="AA172" s="50"/>
      <c r="AB172" s="50"/>
      <c r="AC172" s="1"/>
    </row>
    <row r="173" spans="3:29" ht="15" x14ac:dyDescent="0.25">
      <c r="C173" s="1"/>
      <c r="D173" s="1"/>
      <c r="E173" s="17"/>
      <c r="F173" s="17"/>
      <c r="G173" s="18"/>
      <c r="H173" s="19"/>
      <c r="I173" s="3"/>
      <c r="J173" s="52"/>
      <c r="L173" s="1"/>
      <c r="M173" s="1"/>
      <c r="N173" s="1"/>
      <c r="Q173" s="4"/>
      <c r="R173" s="2"/>
      <c r="U173" s="4"/>
      <c r="V173" s="4"/>
      <c r="W173" s="4"/>
      <c r="X173" s="4"/>
      <c r="Y173" s="4"/>
      <c r="Z173" s="101"/>
      <c r="AA173" s="50"/>
      <c r="AB173" s="50"/>
      <c r="AC173" s="1"/>
    </row>
    <row r="174" spans="3:29" ht="15" x14ac:dyDescent="0.25">
      <c r="C174" s="1"/>
      <c r="D174" s="1"/>
      <c r="E174" s="17"/>
      <c r="F174" s="17"/>
      <c r="G174" s="18"/>
      <c r="H174" s="19"/>
      <c r="I174" s="3"/>
      <c r="J174" s="52"/>
      <c r="L174" s="1"/>
      <c r="M174" s="1"/>
      <c r="N174" s="1"/>
      <c r="Q174" s="4"/>
      <c r="R174" s="2"/>
      <c r="U174" s="4"/>
      <c r="V174" s="4"/>
      <c r="W174" s="4"/>
      <c r="X174" s="4"/>
      <c r="Y174" s="4"/>
      <c r="Z174" s="101"/>
      <c r="AA174" s="50"/>
      <c r="AB174" s="50"/>
      <c r="AC174" s="1"/>
    </row>
    <row r="175" spans="3:29" ht="15" x14ac:dyDescent="0.25">
      <c r="C175" s="1"/>
      <c r="D175" s="1"/>
      <c r="E175" s="17"/>
      <c r="F175" s="17"/>
      <c r="G175" s="18"/>
      <c r="H175" s="19"/>
      <c r="I175" s="3"/>
      <c r="J175" s="52"/>
      <c r="L175" s="1"/>
      <c r="M175" s="1"/>
      <c r="N175" s="1"/>
      <c r="Q175" s="4"/>
      <c r="R175" s="2"/>
      <c r="U175" s="4"/>
      <c r="V175" s="4"/>
      <c r="W175" s="4"/>
      <c r="X175" s="4"/>
      <c r="Y175" s="4"/>
      <c r="Z175" s="101"/>
      <c r="AA175" s="50"/>
      <c r="AB175" s="50"/>
      <c r="AC175" s="1"/>
    </row>
    <row r="176" spans="3:29" ht="15" x14ac:dyDescent="0.25">
      <c r="C176" s="1"/>
      <c r="D176" s="1"/>
      <c r="E176" s="17"/>
      <c r="F176" s="17"/>
      <c r="G176" s="18"/>
      <c r="H176" s="19"/>
      <c r="I176" s="3"/>
      <c r="J176" s="52"/>
      <c r="L176" s="1"/>
      <c r="M176" s="1"/>
      <c r="N176" s="1"/>
      <c r="Q176" s="4"/>
      <c r="R176" s="2"/>
      <c r="U176" s="4"/>
      <c r="V176" s="4"/>
      <c r="W176" s="4"/>
      <c r="X176" s="4"/>
      <c r="Y176" s="4"/>
      <c r="Z176" s="101"/>
      <c r="AA176" s="50"/>
      <c r="AB176" s="50"/>
      <c r="AC176" s="1"/>
    </row>
    <row r="177" spans="3:29" ht="15" x14ac:dyDescent="0.25">
      <c r="C177" s="1"/>
      <c r="D177" s="1"/>
      <c r="E177" s="17"/>
      <c r="F177" s="17"/>
      <c r="G177" s="18"/>
      <c r="H177" s="19"/>
      <c r="I177" s="3"/>
      <c r="J177" s="52"/>
      <c r="L177" s="1"/>
      <c r="M177" s="1"/>
      <c r="N177" s="1"/>
      <c r="Q177" s="4"/>
      <c r="R177" s="2"/>
      <c r="U177" s="4"/>
      <c r="V177" s="4"/>
      <c r="W177" s="4"/>
      <c r="X177" s="4"/>
      <c r="Y177" s="4"/>
      <c r="Z177" s="101"/>
      <c r="AA177" s="50"/>
      <c r="AB177" s="50"/>
      <c r="AC177" s="1"/>
    </row>
    <row r="178" spans="3:29" ht="15" x14ac:dyDescent="0.25">
      <c r="C178" s="1"/>
      <c r="D178" s="1"/>
      <c r="E178" s="17"/>
      <c r="F178" s="17"/>
      <c r="G178" s="18"/>
      <c r="H178" s="19"/>
      <c r="I178" s="3"/>
      <c r="J178" s="52"/>
      <c r="L178" s="1"/>
      <c r="M178" s="1"/>
      <c r="N178" s="1"/>
      <c r="Q178" s="4"/>
      <c r="R178" s="2"/>
      <c r="U178" s="4"/>
      <c r="V178" s="4"/>
      <c r="W178" s="4"/>
      <c r="X178" s="4"/>
      <c r="Y178" s="4"/>
      <c r="Z178" s="101"/>
      <c r="AA178" s="50"/>
      <c r="AB178" s="50"/>
      <c r="AC178" s="1"/>
    </row>
    <row r="179" spans="3:29" ht="15" x14ac:dyDescent="0.25">
      <c r="C179" s="1"/>
      <c r="D179" s="1"/>
      <c r="E179" s="17"/>
      <c r="F179" s="17"/>
      <c r="G179" s="18"/>
      <c r="H179" s="19"/>
      <c r="I179" s="3"/>
      <c r="J179" s="52"/>
      <c r="L179" s="1"/>
      <c r="M179" s="1"/>
      <c r="N179" s="1"/>
      <c r="Q179" s="4"/>
      <c r="R179" s="2"/>
      <c r="U179" s="4"/>
      <c r="V179" s="4"/>
      <c r="W179" s="4"/>
      <c r="X179" s="4"/>
      <c r="Y179" s="4"/>
      <c r="Z179" s="101"/>
      <c r="AA179" s="50"/>
      <c r="AB179" s="50"/>
      <c r="AC179" s="1"/>
    </row>
    <row r="180" spans="3:29" ht="15" x14ac:dyDescent="0.25">
      <c r="C180" s="1"/>
      <c r="D180" s="1"/>
      <c r="E180" s="17"/>
      <c r="F180" s="17"/>
      <c r="G180" s="18"/>
      <c r="H180" s="19"/>
      <c r="I180" s="3"/>
      <c r="J180" s="52"/>
      <c r="L180" s="1"/>
      <c r="M180" s="1"/>
      <c r="N180" s="1"/>
      <c r="Q180" s="4"/>
      <c r="R180" s="2"/>
      <c r="U180" s="4"/>
      <c r="V180" s="4"/>
      <c r="W180" s="4"/>
      <c r="X180" s="4"/>
      <c r="Y180" s="4"/>
      <c r="Z180" s="101"/>
      <c r="AA180" s="50"/>
      <c r="AB180" s="50"/>
      <c r="AC180" s="1"/>
    </row>
    <row r="181" spans="3:29" ht="15" x14ac:dyDescent="0.25">
      <c r="C181" s="1"/>
      <c r="D181" s="1"/>
      <c r="E181" s="17"/>
      <c r="F181" s="17"/>
      <c r="G181" s="18"/>
      <c r="H181" s="19"/>
      <c r="I181" s="3"/>
      <c r="J181" s="52"/>
      <c r="L181" s="1"/>
      <c r="M181" s="1"/>
      <c r="N181" s="1"/>
      <c r="Q181" s="4"/>
      <c r="R181" s="2"/>
      <c r="U181" s="4"/>
      <c r="V181" s="4"/>
      <c r="W181" s="4"/>
      <c r="X181" s="4"/>
      <c r="Y181" s="4"/>
      <c r="Z181" s="101"/>
      <c r="AA181" s="50"/>
      <c r="AB181" s="50"/>
      <c r="AC181" s="1"/>
    </row>
    <row r="182" spans="3:29" ht="15" x14ac:dyDescent="0.25">
      <c r="C182" s="1"/>
      <c r="D182" s="1"/>
      <c r="E182" s="17"/>
      <c r="F182" s="17"/>
      <c r="G182" s="18"/>
      <c r="H182" s="19"/>
      <c r="I182" s="3"/>
      <c r="J182" s="52"/>
      <c r="L182" s="1"/>
      <c r="M182" s="1"/>
      <c r="N182" s="1"/>
      <c r="Q182" s="4"/>
      <c r="R182" s="2"/>
      <c r="U182" s="4"/>
      <c r="V182" s="4"/>
      <c r="W182" s="4"/>
      <c r="X182" s="4"/>
      <c r="Y182" s="4"/>
      <c r="Z182" s="101"/>
      <c r="AA182" s="50"/>
      <c r="AB182" s="50"/>
      <c r="AC182" s="1"/>
    </row>
    <row r="183" spans="3:29" ht="15" x14ac:dyDescent="0.25">
      <c r="C183" s="1"/>
      <c r="D183" s="1"/>
      <c r="E183" s="17"/>
      <c r="F183" s="17"/>
      <c r="G183" s="18"/>
      <c r="H183" s="19"/>
      <c r="I183" s="3"/>
      <c r="J183" s="52"/>
      <c r="L183" s="1"/>
      <c r="M183" s="1"/>
      <c r="N183" s="1"/>
      <c r="Q183" s="4"/>
      <c r="R183" s="2"/>
      <c r="U183" s="4"/>
      <c r="V183" s="4"/>
      <c r="W183" s="4"/>
      <c r="X183" s="4"/>
      <c r="Y183" s="4"/>
      <c r="Z183" s="101"/>
      <c r="AA183" s="50"/>
      <c r="AB183" s="50"/>
      <c r="AC183" s="1"/>
    </row>
    <row r="184" spans="3:29" ht="15" x14ac:dyDescent="0.25">
      <c r="C184" s="1"/>
      <c r="D184" s="1"/>
      <c r="E184" s="17"/>
      <c r="F184" s="17"/>
      <c r="G184" s="18"/>
      <c r="H184" s="19"/>
      <c r="I184" s="3"/>
      <c r="J184" s="52"/>
      <c r="L184" s="1"/>
      <c r="M184" s="1"/>
      <c r="N184" s="1"/>
      <c r="Q184" s="4"/>
      <c r="R184" s="2"/>
      <c r="U184" s="4"/>
      <c r="V184" s="4"/>
      <c r="W184" s="4"/>
      <c r="X184" s="4"/>
      <c r="Y184" s="4"/>
      <c r="Z184" s="101"/>
      <c r="AA184" s="50"/>
      <c r="AB184" s="50"/>
      <c r="AC184" s="1"/>
    </row>
    <row r="185" spans="3:29" ht="15" x14ac:dyDescent="0.25">
      <c r="C185" s="1"/>
      <c r="D185" s="1"/>
      <c r="E185" s="17"/>
      <c r="F185" s="17"/>
      <c r="G185" s="18"/>
      <c r="H185" s="19"/>
      <c r="I185" s="3"/>
      <c r="J185" s="52"/>
      <c r="L185" s="1"/>
      <c r="M185" s="1"/>
      <c r="N185" s="1"/>
      <c r="Q185" s="4"/>
      <c r="R185" s="2"/>
      <c r="U185" s="4"/>
      <c r="V185" s="4"/>
      <c r="W185" s="4"/>
      <c r="X185" s="4"/>
      <c r="Y185" s="4"/>
      <c r="Z185" s="101"/>
      <c r="AA185" s="50"/>
      <c r="AB185" s="50"/>
      <c r="AC185" s="1"/>
    </row>
    <row r="186" spans="3:29" ht="15" x14ac:dyDescent="0.25">
      <c r="C186" s="1"/>
      <c r="D186" s="1"/>
      <c r="E186" s="17"/>
      <c r="F186" s="17"/>
      <c r="G186" s="18"/>
      <c r="H186" s="19"/>
      <c r="I186" s="3"/>
      <c r="J186" s="52"/>
      <c r="L186" s="1"/>
      <c r="M186" s="1"/>
      <c r="N186" s="1"/>
      <c r="Q186" s="4"/>
      <c r="R186" s="2"/>
      <c r="U186" s="4"/>
      <c r="V186" s="4"/>
      <c r="W186" s="4"/>
      <c r="X186" s="4"/>
      <c r="Y186" s="4"/>
      <c r="Z186" s="101"/>
      <c r="AA186" s="50"/>
      <c r="AB186" s="50"/>
      <c r="AC186" s="1"/>
    </row>
    <row r="187" spans="3:29" ht="15" x14ac:dyDescent="0.25">
      <c r="C187" s="1"/>
      <c r="D187" s="1"/>
      <c r="E187" s="17"/>
      <c r="F187" s="17"/>
      <c r="G187" s="18"/>
      <c r="H187" s="19"/>
      <c r="I187" s="3"/>
      <c r="J187" s="52"/>
      <c r="L187" s="1"/>
      <c r="M187" s="1"/>
      <c r="N187" s="1"/>
      <c r="Q187" s="4"/>
      <c r="R187" s="2"/>
      <c r="U187" s="4"/>
      <c r="V187" s="4"/>
      <c r="W187" s="4"/>
      <c r="X187" s="4"/>
      <c r="Y187" s="4"/>
      <c r="Z187" s="101"/>
      <c r="AA187" s="50"/>
      <c r="AB187" s="50"/>
      <c r="AC187" s="1"/>
    </row>
    <row r="188" spans="3:29" ht="15" x14ac:dyDescent="0.25">
      <c r="C188" s="1"/>
      <c r="D188" s="1"/>
      <c r="E188" s="17"/>
      <c r="F188" s="17"/>
      <c r="G188" s="18"/>
      <c r="H188" s="19"/>
      <c r="I188" s="3"/>
      <c r="J188" s="52"/>
      <c r="L188" s="1"/>
      <c r="M188" s="1"/>
      <c r="N188" s="1"/>
      <c r="Q188" s="4"/>
      <c r="R188" s="2"/>
      <c r="U188" s="4"/>
      <c r="V188" s="4"/>
      <c r="W188" s="4"/>
      <c r="X188" s="4"/>
      <c r="Y188" s="4"/>
      <c r="Z188" s="101"/>
      <c r="AA188" s="50"/>
      <c r="AB188" s="50"/>
      <c r="AC188" s="1"/>
    </row>
    <row r="189" spans="3:29" ht="15" x14ac:dyDescent="0.25">
      <c r="C189" s="1"/>
      <c r="D189" s="1"/>
      <c r="E189" s="17"/>
      <c r="F189" s="17"/>
      <c r="G189" s="18"/>
      <c r="H189" s="19"/>
      <c r="I189" s="3"/>
      <c r="J189" s="52"/>
      <c r="L189" s="1"/>
      <c r="M189" s="1"/>
      <c r="N189" s="1"/>
      <c r="Q189" s="4"/>
      <c r="R189" s="2"/>
      <c r="U189" s="4"/>
      <c r="V189" s="4"/>
      <c r="W189" s="4"/>
      <c r="X189" s="4"/>
      <c r="Y189" s="4"/>
      <c r="Z189" s="101"/>
      <c r="AA189" s="50"/>
      <c r="AB189" s="50"/>
      <c r="AC189" s="1"/>
    </row>
    <row r="190" spans="3:29" ht="15" x14ac:dyDescent="0.25">
      <c r="C190" s="1"/>
      <c r="D190" s="1"/>
      <c r="E190" s="17"/>
      <c r="F190" s="17"/>
      <c r="G190" s="18"/>
      <c r="H190" s="19"/>
      <c r="I190" s="3"/>
      <c r="J190" s="52"/>
      <c r="L190" s="1"/>
      <c r="M190" s="1"/>
      <c r="N190" s="1"/>
      <c r="Q190" s="4"/>
      <c r="R190" s="2"/>
      <c r="U190" s="4"/>
      <c r="V190" s="4"/>
      <c r="W190" s="4"/>
      <c r="X190" s="4"/>
      <c r="Y190" s="4"/>
      <c r="Z190" s="101"/>
      <c r="AA190" s="50"/>
      <c r="AB190" s="50"/>
      <c r="AC190" s="1"/>
    </row>
    <row r="191" spans="3:29" ht="15" x14ac:dyDescent="0.25">
      <c r="C191" s="1"/>
      <c r="D191" s="1"/>
      <c r="E191" s="17"/>
      <c r="F191" s="17"/>
      <c r="G191" s="18"/>
      <c r="H191" s="19"/>
      <c r="I191" s="3"/>
      <c r="J191" s="52"/>
      <c r="L191" s="1"/>
      <c r="M191" s="1"/>
      <c r="N191" s="1"/>
      <c r="Q191" s="4"/>
      <c r="R191" s="2"/>
      <c r="U191" s="4"/>
      <c r="V191" s="4"/>
      <c r="W191" s="4"/>
      <c r="X191" s="4"/>
      <c r="Y191" s="4"/>
      <c r="Z191" s="101"/>
      <c r="AA191" s="50"/>
      <c r="AB191" s="50"/>
      <c r="AC191" s="1"/>
    </row>
    <row r="192" spans="3:29" ht="15" x14ac:dyDescent="0.25">
      <c r="C192" s="1"/>
      <c r="D192" s="1"/>
      <c r="E192" s="17"/>
      <c r="F192" s="17"/>
      <c r="G192" s="18"/>
      <c r="H192" s="19"/>
      <c r="I192" s="3"/>
      <c r="J192" s="52"/>
      <c r="L192" s="1"/>
      <c r="M192" s="1"/>
      <c r="N192" s="1"/>
      <c r="Q192" s="4"/>
      <c r="R192" s="2"/>
      <c r="U192" s="4"/>
      <c r="V192" s="4"/>
      <c r="W192" s="4"/>
      <c r="X192" s="4"/>
      <c r="Y192" s="4"/>
      <c r="Z192" s="101"/>
      <c r="AA192" s="50"/>
      <c r="AB192" s="50"/>
      <c r="AC192" s="1"/>
    </row>
    <row r="193" spans="3:29" ht="15" x14ac:dyDescent="0.25">
      <c r="C193" s="1"/>
      <c r="D193" s="1"/>
      <c r="E193" s="17"/>
      <c r="F193" s="17"/>
      <c r="G193" s="18"/>
      <c r="H193" s="19"/>
      <c r="I193" s="3"/>
      <c r="J193" s="52"/>
      <c r="L193" s="1"/>
      <c r="M193" s="1"/>
      <c r="N193" s="1"/>
      <c r="Q193" s="4"/>
      <c r="R193" s="2"/>
      <c r="U193" s="4"/>
      <c r="V193" s="4"/>
      <c r="W193" s="4"/>
      <c r="X193" s="4"/>
      <c r="Y193" s="4"/>
      <c r="Z193" s="101"/>
      <c r="AA193" s="50"/>
      <c r="AB193" s="50"/>
      <c r="AC193" s="1"/>
    </row>
    <row r="194" spans="3:29" ht="15" x14ac:dyDescent="0.25">
      <c r="C194" s="1"/>
      <c r="D194" s="1"/>
      <c r="E194" s="17"/>
      <c r="F194" s="17"/>
      <c r="G194" s="18"/>
      <c r="H194" s="19"/>
      <c r="I194" s="3"/>
      <c r="J194" s="52"/>
      <c r="L194" s="1"/>
      <c r="M194" s="1"/>
      <c r="N194" s="1"/>
      <c r="Q194" s="4"/>
      <c r="R194" s="2"/>
      <c r="U194" s="4"/>
      <c r="V194" s="4"/>
      <c r="W194" s="4"/>
      <c r="X194" s="4"/>
      <c r="Y194" s="4"/>
      <c r="Z194" s="101"/>
      <c r="AA194" s="50"/>
      <c r="AB194" s="50"/>
      <c r="AC194" s="1"/>
    </row>
    <row r="195" spans="3:29" ht="15" x14ac:dyDescent="0.25">
      <c r="C195" s="1"/>
      <c r="D195" s="1"/>
      <c r="E195" s="17"/>
      <c r="F195" s="17"/>
      <c r="G195" s="18"/>
      <c r="H195" s="19"/>
      <c r="I195" s="3"/>
      <c r="J195" s="52"/>
      <c r="L195" s="1"/>
      <c r="M195" s="1"/>
      <c r="N195" s="1"/>
      <c r="Q195" s="4"/>
      <c r="R195" s="2"/>
      <c r="U195" s="4"/>
      <c r="V195" s="4"/>
      <c r="W195" s="4"/>
      <c r="X195" s="4"/>
      <c r="Y195" s="4"/>
      <c r="Z195" s="101"/>
      <c r="AA195" s="50"/>
      <c r="AB195" s="50"/>
      <c r="AC195" s="1"/>
    </row>
    <row r="196" spans="3:29" ht="15" x14ac:dyDescent="0.25">
      <c r="C196" s="1"/>
      <c r="D196" s="1"/>
      <c r="E196" s="17"/>
      <c r="F196" s="17"/>
      <c r="G196" s="18"/>
      <c r="H196" s="19"/>
      <c r="I196" s="3"/>
      <c r="J196" s="52"/>
      <c r="L196" s="1"/>
      <c r="M196" s="1"/>
      <c r="N196" s="1"/>
      <c r="Q196" s="4"/>
      <c r="R196" s="2"/>
      <c r="U196" s="4"/>
      <c r="V196" s="4"/>
      <c r="W196" s="4"/>
      <c r="X196" s="4"/>
      <c r="Y196" s="4"/>
      <c r="Z196" s="101"/>
      <c r="AA196" s="50"/>
      <c r="AB196" s="50"/>
      <c r="AC196" s="1"/>
    </row>
    <row r="197" spans="3:29" ht="15" x14ac:dyDescent="0.25">
      <c r="C197" s="1"/>
      <c r="D197" s="1"/>
      <c r="E197" s="17"/>
      <c r="F197" s="17"/>
      <c r="G197" s="18"/>
      <c r="H197" s="19"/>
      <c r="I197" s="3"/>
      <c r="J197" s="52"/>
      <c r="L197" s="1"/>
      <c r="M197" s="1"/>
      <c r="N197" s="1"/>
      <c r="Q197" s="4"/>
      <c r="R197" s="2"/>
      <c r="U197" s="4"/>
      <c r="V197" s="4"/>
      <c r="W197" s="4"/>
      <c r="X197" s="4"/>
      <c r="Y197" s="4"/>
      <c r="Z197" s="101"/>
      <c r="AA197" s="50"/>
      <c r="AB197" s="50"/>
      <c r="AC197" s="1"/>
    </row>
    <row r="198" spans="3:29" ht="15" x14ac:dyDescent="0.25">
      <c r="C198" s="1"/>
      <c r="D198" s="1"/>
      <c r="E198" s="17"/>
      <c r="F198" s="17"/>
      <c r="G198" s="18"/>
      <c r="H198" s="19"/>
      <c r="I198" s="3"/>
      <c r="J198" s="52"/>
      <c r="L198" s="1"/>
      <c r="M198" s="1"/>
      <c r="N198" s="1"/>
      <c r="Q198" s="4"/>
      <c r="R198" s="2"/>
      <c r="U198" s="4"/>
      <c r="V198" s="4"/>
      <c r="W198" s="4"/>
      <c r="X198" s="4"/>
      <c r="Y198" s="4"/>
      <c r="Z198" s="101"/>
      <c r="AA198" s="50"/>
      <c r="AB198" s="50"/>
      <c r="AC198" s="1"/>
    </row>
    <row r="199" spans="3:29" ht="15" x14ac:dyDescent="0.25">
      <c r="C199" s="1"/>
      <c r="D199" s="1"/>
      <c r="E199" s="17"/>
      <c r="F199" s="17"/>
      <c r="G199" s="18"/>
      <c r="H199" s="19"/>
      <c r="I199" s="3"/>
      <c r="J199" s="52"/>
      <c r="L199" s="1"/>
      <c r="M199" s="1"/>
      <c r="N199" s="1"/>
      <c r="Q199" s="4"/>
      <c r="R199" s="2"/>
      <c r="U199" s="4"/>
      <c r="V199" s="4"/>
      <c r="W199" s="4"/>
      <c r="X199" s="4"/>
      <c r="Y199" s="4"/>
      <c r="Z199" s="101"/>
      <c r="AA199" s="50"/>
      <c r="AB199" s="50"/>
      <c r="AC199" s="1"/>
    </row>
    <row r="200" spans="3:29" ht="15" x14ac:dyDescent="0.25">
      <c r="C200" s="1"/>
      <c r="D200" s="1"/>
      <c r="E200" s="17"/>
      <c r="F200" s="17"/>
      <c r="G200" s="18"/>
      <c r="H200" s="19"/>
      <c r="I200" s="3"/>
      <c r="J200" s="52"/>
      <c r="L200" s="1"/>
      <c r="M200" s="1"/>
      <c r="N200" s="1"/>
      <c r="Q200" s="4"/>
      <c r="R200" s="2"/>
      <c r="U200" s="4"/>
      <c r="V200" s="4"/>
      <c r="W200" s="4"/>
      <c r="X200" s="4"/>
      <c r="Y200" s="4"/>
      <c r="Z200" s="101"/>
      <c r="AA200" s="50"/>
      <c r="AB200" s="50"/>
      <c r="AC200" s="1"/>
    </row>
    <row r="201" spans="3:29" ht="15" x14ac:dyDescent="0.25">
      <c r="C201" s="1"/>
      <c r="D201" s="1"/>
      <c r="E201" s="17"/>
      <c r="F201" s="17"/>
      <c r="G201" s="18"/>
      <c r="H201" s="19"/>
      <c r="I201" s="3"/>
      <c r="J201" s="52"/>
      <c r="L201" s="1"/>
      <c r="M201" s="1"/>
      <c r="N201" s="1"/>
      <c r="Q201" s="4"/>
      <c r="R201" s="2"/>
      <c r="U201" s="4"/>
      <c r="V201" s="4"/>
      <c r="W201" s="4"/>
      <c r="X201" s="4"/>
      <c r="Y201" s="4"/>
      <c r="Z201" s="101"/>
      <c r="AA201" s="50"/>
      <c r="AB201" s="50"/>
      <c r="AC201" s="1"/>
    </row>
    <row r="202" spans="3:29" ht="15" x14ac:dyDescent="0.25">
      <c r="C202" s="1"/>
      <c r="D202" s="1"/>
      <c r="E202" s="17"/>
      <c r="F202" s="17"/>
      <c r="G202" s="18"/>
      <c r="H202" s="19"/>
      <c r="I202" s="3"/>
      <c r="J202" s="52"/>
      <c r="L202" s="1"/>
      <c r="M202" s="1"/>
      <c r="N202" s="1"/>
      <c r="Q202" s="4"/>
      <c r="R202" s="2"/>
      <c r="U202" s="4"/>
      <c r="V202" s="4"/>
      <c r="W202" s="4"/>
      <c r="X202" s="4"/>
      <c r="Y202" s="4"/>
      <c r="Z202" s="101"/>
      <c r="AA202" s="50"/>
      <c r="AB202" s="50"/>
      <c r="AC202" s="1"/>
    </row>
    <row r="203" spans="3:29" ht="15" x14ac:dyDescent="0.25">
      <c r="C203" s="1"/>
      <c r="D203" s="1"/>
      <c r="E203" s="17"/>
      <c r="F203" s="17"/>
      <c r="G203" s="18"/>
      <c r="H203" s="19"/>
      <c r="I203" s="3"/>
      <c r="J203" s="52"/>
      <c r="L203" s="1"/>
      <c r="M203" s="1"/>
      <c r="N203" s="1"/>
      <c r="Q203" s="4"/>
      <c r="R203" s="2"/>
      <c r="U203" s="4"/>
      <c r="V203" s="4"/>
      <c r="W203" s="4"/>
      <c r="X203" s="4"/>
      <c r="Y203" s="4"/>
      <c r="Z203" s="101"/>
      <c r="AA203" s="50"/>
      <c r="AB203" s="50"/>
      <c r="AC203" s="1"/>
    </row>
    <row r="204" spans="3:29" ht="15" x14ac:dyDescent="0.25">
      <c r="C204" s="1"/>
      <c r="D204" s="1"/>
      <c r="E204" s="17"/>
      <c r="F204" s="17"/>
      <c r="G204" s="18"/>
      <c r="H204" s="19"/>
      <c r="I204" s="3"/>
      <c r="J204" s="52"/>
      <c r="L204" s="1"/>
      <c r="M204" s="1"/>
      <c r="N204" s="1"/>
      <c r="Q204" s="4"/>
      <c r="R204" s="2"/>
      <c r="U204" s="4"/>
      <c r="V204" s="4"/>
      <c r="W204" s="4"/>
      <c r="X204" s="4"/>
      <c r="Y204" s="4"/>
      <c r="Z204" s="101"/>
      <c r="AA204" s="50"/>
      <c r="AB204" s="50"/>
      <c r="AC204" s="1"/>
    </row>
    <row r="205" spans="3:29" ht="15" x14ac:dyDescent="0.25">
      <c r="C205" s="1"/>
      <c r="D205" s="1"/>
      <c r="E205" s="17"/>
      <c r="F205" s="17"/>
      <c r="G205" s="18"/>
      <c r="H205" s="19"/>
      <c r="I205" s="3"/>
      <c r="J205" s="52"/>
      <c r="L205" s="1"/>
      <c r="M205" s="1"/>
      <c r="N205" s="1"/>
      <c r="Q205" s="4"/>
      <c r="R205" s="2"/>
      <c r="U205" s="4"/>
      <c r="V205" s="4"/>
      <c r="W205" s="4"/>
      <c r="X205" s="4"/>
      <c r="Y205" s="4"/>
      <c r="Z205" s="101"/>
      <c r="AA205" s="50"/>
      <c r="AB205" s="50"/>
      <c r="AC205" s="1"/>
    </row>
    <row r="206" spans="3:29" ht="15" x14ac:dyDescent="0.25">
      <c r="C206" s="1"/>
      <c r="D206" s="1"/>
      <c r="E206" s="17"/>
      <c r="F206" s="17"/>
      <c r="G206" s="18"/>
      <c r="H206" s="19"/>
      <c r="I206" s="3"/>
      <c r="J206" s="52"/>
      <c r="L206" s="1"/>
      <c r="M206" s="1"/>
      <c r="N206" s="1"/>
      <c r="Q206" s="4"/>
      <c r="R206" s="2"/>
      <c r="U206" s="4"/>
      <c r="V206" s="4"/>
      <c r="W206" s="4"/>
      <c r="X206" s="4"/>
      <c r="Y206" s="4"/>
      <c r="Z206" s="101"/>
      <c r="AA206" s="50"/>
      <c r="AB206" s="50"/>
      <c r="AC206" s="1"/>
    </row>
    <row r="207" spans="3:29" ht="15" x14ac:dyDescent="0.25">
      <c r="C207" s="1"/>
      <c r="D207" s="1"/>
      <c r="E207" s="17"/>
      <c r="F207" s="17"/>
      <c r="G207" s="18"/>
      <c r="H207" s="19"/>
      <c r="I207" s="3"/>
      <c r="J207" s="52"/>
      <c r="L207" s="1"/>
      <c r="M207" s="1"/>
      <c r="N207" s="1"/>
      <c r="Q207" s="4"/>
      <c r="R207" s="2"/>
      <c r="U207" s="4"/>
      <c r="V207" s="4"/>
      <c r="W207" s="4"/>
      <c r="X207" s="4"/>
      <c r="Y207" s="4"/>
      <c r="Z207" s="101"/>
      <c r="AA207" s="50"/>
      <c r="AB207" s="50"/>
      <c r="AC207" s="1"/>
    </row>
    <row r="208" spans="3:29" ht="15" x14ac:dyDescent="0.25">
      <c r="C208" s="1"/>
      <c r="D208" s="1"/>
      <c r="E208" s="17"/>
      <c r="F208" s="17"/>
      <c r="G208" s="18"/>
      <c r="H208" s="19"/>
      <c r="I208" s="3"/>
      <c r="J208" s="52"/>
      <c r="L208" s="1"/>
      <c r="M208" s="1"/>
      <c r="N208" s="1"/>
      <c r="Q208" s="4"/>
      <c r="R208" s="2"/>
      <c r="U208" s="4"/>
      <c r="V208" s="4"/>
      <c r="W208" s="4"/>
      <c r="X208" s="4"/>
      <c r="Y208" s="4"/>
      <c r="Z208" s="101"/>
      <c r="AA208" s="50"/>
      <c r="AB208" s="50"/>
      <c r="AC208" s="1"/>
    </row>
    <row r="209" spans="3:29" ht="15" x14ac:dyDescent="0.25">
      <c r="C209" s="1"/>
      <c r="D209" s="1"/>
      <c r="E209" s="17"/>
      <c r="F209" s="17"/>
      <c r="G209" s="18"/>
      <c r="H209" s="19"/>
      <c r="I209" s="3"/>
      <c r="J209" s="52"/>
      <c r="L209" s="1"/>
      <c r="M209" s="1"/>
      <c r="N209" s="1"/>
      <c r="Q209" s="4"/>
      <c r="R209" s="2"/>
      <c r="U209" s="4"/>
      <c r="V209" s="4"/>
      <c r="W209" s="4"/>
      <c r="X209" s="4"/>
      <c r="Y209" s="4"/>
      <c r="Z209" s="101"/>
      <c r="AA209" s="50"/>
      <c r="AB209" s="50"/>
      <c r="AC209" s="1"/>
    </row>
    <row r="210" spans="3:29" ht="15" x14ac:dyDescent="0.25">
      <c r="C210" s="1"/>
      <c r="D210" s="1"/>
      <c r="E210" s="17"/>
      <c r="F210" s="17"/>
      <c r="G210" s="18"/>
      <c r="H210" s="19"/>
      <c r="I210" s="3"/>
      <c r="J210" s="52"/>
      <c r="L210" s="1"/>
      <c r="M210" s="1"/>
      <c r="N210" s="1"/>
      <c r="Q210" s="4"/>
      <c r="R210" s="2"/>
      <c r="U210" s="4"/>
      <c r="V210" s="4"/>
      <c r="W210" s="4"/>
      <c r="X210" s="4"/>
      <c r="Y210" s="4"/>
      <c r="Z210" s="101"/>
      <c r="AA210" s="50"/>
      <c r="AB210" s="50"/>
      <c r="AC210" s="1"/>
    </row>
    <row r="211" spans="3:29" ht="15" x14ac:dyDescent="0.25">
      <c r="C211" s="1"/>
      <c r="D211" s="1"/>
      <c r="E211" s="17"/>
      <c r="F211" s="17"/>
      <c r="G211" s="18"/>
      <c r="H211" s="19"/>
      <c r="I211" s="3"/>
      <c r="J211" s="52"/>
      <c r="L211" s="1"/>
      <c r="M211" s="1"/>
      <c r="N211" s="1"/>
      <c r="Q211" s="4"/>
      <c r="R211" s="2"/>
      <c r="U211" s="4"/>
      <c r="V211" s="4"/>
      <c r="W211" s="4"/>
      <c r="X211" s="4"/>
      <c r="Y211" s="4"/>
      <c r="Z211" s="101"/>
      <c r="AA211" s="50"/>
      <c r="AB211" s="50"/>
      <c r="AC211" s="1"/>
    </row>
    <row r="212" spans="3:29" ht="15" x14ac:dyDescent="0.25">
      <c r="C212" s="1"/>
      <c r="D212" s="1"/>
      <c r="E212" s="17"/>
      <c r="F212" s="17"/>
      <c r="G212" s="18"/>
      <c r="H212" s="19"/>
      <c r="I212" s="3"/>
      <c r="J212" s="52"/>
      <c r="L212" s="1"/>
      <c r="M212" s="1"/>
      <c r="N212" s="1"/>
      <c r="Q212" s="4"/>
      <c r="R212" s="2"/>
      <c r="U212" s="4"/>
      <c r="V212" s="4"/>
      <c r="W212" s="4"/>
      <c r="X212" s="4"/>
      <c r="Y212" s="4"/>
      <c r="Z212" s="101"/>
      <c r="AA212" s="50"/>
      <c r="AB212" s="50"/>
      <c r="AC212" s="1"/>
    </row>
    <row r="213" spans="3:29" ht="15" x14ac:dyDescent="0.25">
      <c r="C213" s="1"/>
      <c r="D213" s="1"/>
      <c r="E213" s="17"/>
      <c r="F213" s="17"/>
      <c r="G213" s="18"/>
      <c r="H213" s="19"/>
      <c r="I213" s="3"/>
      <c r="J213" s="52"/>
      <c r="L213" s="1"/>
      <c r="M213" s="1"/>
      <c r="N213" s="1"/>
      <c r="Q213" s="4"/>
      <c r="R213" s="2"/>
      <c r="U213" s="4"/>
      <c r="V213" s="4"/>
      <c r="W213" s="4"/>
      <c r="X213" s="4"/>
      <c r="Y213" s="4"/>
      <c r="Z213" s="101"/>
      <c r="AA213" s="50"/>
      <c r="AB213" s="50"/>
      <c r="AC213" s="1"/>
    </row>
    <row r="214" spans="3:29" ht="15" x14ac:dyDescent="0.25">
      <c r="C214" s="1"/>
      <c r="D214" s="1"/>
      <c r="E214" s="17"/>
      <c r="F214" s="17"/>
      <c r="G214" s="18"/>
      <c r="H214" s="19"/>
      <c r="I214" s="3"/>
      <c r="J214" s="52"/>
      <c r="L214" s="1"/>
      <c r="M214" s="1"/>
      <c r="N214" s="1"/>
      <c r="Q214" s="4"/>
      <c r="R214" s="2"/>
      <c r="U214" s="4"/>
      <c r="V214" s="4"/>
      <c r="W214" s="4"/>
      <c r="X214" s="4"/>
      <c r="Y214" s="4"/>
      <c r="Z214" s="101"/>
      <c r="AA214" s="50"/>
      <c r="AB214" s="50"/>
      <c r="AC214" s="1"/>
    </row>
    <row r="215" spans="3:29" ht="15" x14ac:dyDescent="0.25">
      <c r="C215" s="1"/>
      <c r="D215" s="1"/>
      <c r="E215" s="17"/>
      <c r="F215" s="17"/>
      <c r="G215" s="18"/>
      <c r="H215" s="19"/>
      <c r="I215" s="3"/>
      <c r="J215" s="52"/>
      <c r="L215" s="1"/>
      <c r="M215" s="1"/>
      <c r="N215" s="1"/>
      <c r="Q215" s="4"/>
      <c r="R215" s="2"/>
      <c r="U215" s="4"/>
      <c r="V215" s="4"/>
      <c r="W215" s="4"/>
      <c r="X215" s="4"/>
      <c r="Y215" s="4"/>
      <c r="Z215" s="101"/>
      <c r="AA215" s="50"/>
      <c r="AB215" s="50"/>
      <c r="AC215" s="1"/>
    </row>
    <row r="216" spans="3:29" ht="15" x14ac:dyDescent="0.25">
      <c r="C216" s="1"/>
      <c r="D216" s="1"/>
      <c r="E216" s="17"/>
      <c r="F216" s="17"/>
      <c r="G216" s="18"/>
      <c r="H216" s="19"/>
      <c r="I216" s="3"/>
      <c r="J216" s="52"/>
      <c r="L216" s="1"/>
      <c r="M216" s="1"/>
      <c r="N216" s="1"/>
      <c r="Q216" s="4"/>
      <c r="R216" s="2"/>
      <c r="U216" s="4"/>
      <c r="V216" s="4"/>
      <c r="W216" s="4"/>
      <c r="X216" s="4"/>
      <c r="Y216" s="4"/>
      <c r="Z216" s="101"/>
      <c r="AA216" s="50"/>
      <c r="AB216" s="50"/>
      <c r="AC216" s="1"/>
    </row>
    <row r="217" spans="3:29" ht="15" x14ac:dyDescent="0.25">
      <c r="C217" s="1"/>
      <c r="D217" s="1"/>
      <c r="E217" s="17"/>
      <c r="F217" s="17"/>
      <c r="G217" s="18"/>
      <c r="H217" s="19"/>
      <c r="I217" s="3"/>
      <c r="J217" s="52"/>
      <c r="L217" s="1"/>
      <c r="M217" s="1"/>
      <c r="N217" s="1"/>
      <c r="Q217" s="4"/>
      <c r="R217" s="2"/>
      <c r="U217" s="4"/>
      <c r="V217" s="4"/>
      <c r="W217" s="4"/>
      <c r="X217" s="4"/>
      <c r="Y217" s="4"/>
      <c r="Z217" s="101"/>
      <c r="AA217" s="50"/>
      <c r="AB217" s="50"/>
      <c r="AC217" s="1"/>
    </row>
    <row r="218" spans="3:29" ht="15" x14ac:dyDescent="0.25">
      <c r="C218" s="1"/>
      <c r="D218" s="1"/>
      <c r="E218" s="17"/>
      <c r="F218" s="17"/>
      <c r="G218" s="18"/>
      <c r="H218" s="19"/>
      <c r="I218" s="3"/>
      <c r="J218" s="52"/>
      <c r="L218" s="1"/>
      <c r="M218" s="1"/>
      <c r="N218" s="1"/>
      <c r="Q218" s="4"/>
      <c r="R218" s="2"/>
      <c r="U218" s="4"/>
      <c r="V218" s="4"/>
      <c r="W218" s="4"/>
      <c r="X218" s="4"/>
      <c r="Y218" s="4"/>
      <c r="Z218" s="101"/>
      <c r="AA218" s="50"/>
      <c r="AB218" s="50"/>
      <c r="AC218" s="1"/>
    </row>
    <row r="219" spans="3:29" ht="15" x14ac:dyDescent="0.25">
      <c r="C219" s="1"/>
      <c r="D219" s="1"/>
      <c r="E219" s="17"/>
      <c r="F219" s="17"/>
      <c r="G219" s="18"/>
      <c r="H219" s="19"/>
      <c r="I219" s="3"/>
      <c r="J219" s="52"/>
      <c r="L219" s="1"/>
      <c r="M219" s="1"/>
      <c r="N219" s="1"/>
      <c r="Q219" s="4"/>
      <c r="R219" s="2"/>
      <c r="U219" s="4"/>
      <c r="V219" s="4"/>
      <c r="W219" s="4"/>
      <c r="X219" s="4"/>
      <c r="Y219" s="4"/>
      <c r="Z219" s="101"/>
      <c r="AA219" s="50"/>
      <c r="AB219" s="50"/>
      <c r="AC219" s="1"/>
    </row>
    <row r="220" spans="3:29" ht="15" x14ac:dyDescent="0.25">
      <c r="C220" s="1"/>
      <c r="D220" s="1"/>
      <c r="E220" s="17"/>
      <c r="F220" s="17"/>
      <c r="G220" s="18"/>
      <c r="H220" s="19"/>
      <c r="I220" s="3"/>
      <c r="J220" s="52"/>
      <c r="L220" s="1"/>
      <c r="M220" s="1"/>
      <c r="N220" s="1"/>
      <c r="Q220" s="4"/>
      <c r="R220" s="2"/>
      <c r="U220" s="4"/>
      <c r="V220" s="4"/>
      <c r="W220" s="4"/>
      <c r="X220" s="4"/>
      <c r="Y220" s="4"/>
      <c r="Z220" s="101"/>
      <c r="AA220" s="50"/>
      <c r="AB220" s="50"/>
      <c r="AC220" s="1"/>
    </row>
    <row r="221" spans="3:29" ht="15" x14ac:dyDescent="0.25">
      <c r="C221" s="1"/>
      <c r="D221" s="1"/>
      <c r="E221" s="17"/>
      <c r="F221" s="17"/>
      <c r="G221" s="18"/>
      <c r="H221" s="19"/>
      <c r="I221" s="3"/>
      <c r="J221" s="52"/>
      <c r="L221" s="1"/>
      <c r="M221" s="1"/>
      <c r="N221" s="1"/>
      <c r="Q221" s="4"/>
      <c r="R221" s="2"/>
      <c r="U221" s="4"/>
      <c r="V221" s="4"/>
      <c r="W221" s="4"/>
      <c r="X221" s="4"/>
      <c r="Y221" s="4"/>
      <c r="Z221" s="101"/>
      <c r="AA221" s="50"/>
      <c r="AB221" s="50"/>
      <c r="AC221" s="1"/>
    </row>
    <row r="222" spans="3:29" ht="15" x14ac:dyDescent="0.25">
      <c r="C222" s="1"/>
      <c r="D222" s="1"/>
      <c r="E222" s="17"/>
      <c r="F222" s="17"/>
      <c r="G222" s="18"/>
      <c r="H222" s="19"/>
      <c r="I222" s="3"/>
      <c r="J222" s="52"/>
      <c r="L222" s="1"/>
      <c r="M222" s="1"/>
      <c r="N222" s="1"/>
      <c r="Q222" s="4"/>
      <c r="R222" s="2"/>
      <c r="U222" s="4"/>
      <c r="V222" s="4"/>
      <c r="W222" s="4"/>
      <c r="X222" s="4"/>
      <c r="Y222" s="4"/>
      <c r="Z222" s="101"/>
      <c r="AA222" s="50"/>
      <c r="AB222" s="50"/>
      <c r="AC222" s="1"/>
    </row>
    <row r="223" spans="3:29" ht="15" x14ac:dyDescent="0.25">
      <c r="C223" s="1"/>
      <c r="D223" s="1"/>
      <c r="E223" s="17"/>
      <c r="F223" s="17"/>
      <c r="G223" s="18"/>
      <c r="H223" s="19"/>
      <c r="I223" s="3"/>
      <c r="J223" s="52"/>
      <c r="L223" s="1"/>
      <c r="M223" s="1"/>
      <c r="N223" s="1"/>
      <c r="Q223" s="4"/>
      <c r="R223" s="2"/>
      <c r="U223" s="4"/>
      <c r="V223" s="4"/>
      <c r="W223" s="4"/>
      <c r="X223" s="4"/>
      <c r="Y223" s="4"/>
      <c r="Z223" s="101"/>
      <c r="AA223" s="50"/>
      <c r="AB223" s="50"/>
      <c r="AC223" s="1"/>
    </row>
    <row r="224" spans="3:29" ht="15" x14ac:dyDescent="0.25">
      <c r="C224" s="1"/>
      <c r="D224" s="1"/>
      <c r="E224" s="17"/>
      <c r="F224" s="17"/>
      <c r="G224" s="18"/>
      <c r="H224" s="19"/>
      <c r="I224" s="3"/>
      <c r="J224" s="52"/>
      <c r="L224" s="1"/>
      <c r="M224" s="1"/>
      <c r="N224" s="1"/>
      <c r="Q224" s="4"/>
      <c r="R224" s="2"/>
      <c r="U224" s="4"/>
      <c r="V224" s="4"/>
      <c r="W224" s="4"/>
      <c r="X224" s="4"/>
      <c r="Y224" s="4"/>
      <c r="Z224" s="101"/>
      <c r="AA224" s="50"/>
      <c r="AB224" s="50"/>
      <c r="AC224" s="1"/>
    </row>
    <row r="225" spans="3:29" ht="15" x14ac:dyDescent="0.25">
      <c r="C225" s="1"/>
      <c r="D225" s="1"/>
      <c r="E225" s="17"/>
      <c r="F225" s="17"/>
      <c r="G225" s="18"/>
      <c r="H225" s="19"/>
      <c r="I225" s="3"/>
      <c r="J225" s="52"/>
      <c r="L225" s="1"/>
      <c r="M225" s="1"/>
      <c r="N225" s="1"/>
      <c r="Q225" s="4"/>
      <c r="R225" s="2"/>
      <c r="U225" s="4"/>
      <c r="V225" s="4"/>
      <c r="W225" s="4"/>
      <c r="X225" s="4"/>
      <c r="Y225" s="4"/>
      <c r="Z225" s="101"/>
      <c r="AA225" s="50"/>
      <c r="AB225" s="50"/>
      <c r="AC225" s="1"/>
    </row>
    <row r="226" spans="3:29" ht="15" x14ac:dyDescent="0.25">
      <c r="C226" s="1"/>
      <c r="D226" s="1"/>
      <c r="E226" s="17"/>
      <c r="F226" s="17"/>
      <c r="G226" s="18"/>
      <c r="H226" s="19"/>
      <c r="I226" s="3"/>
      <c r="J226" s="52"/>
      <c r="L226" s="1"/>
      <c r="M226" s="1"/>
      <c r="N226" s="1"/>
      <c r="Q226" s="4"/>
      <c r="R226" s="2"/>
      <c r="U226" s="4"/>
      <c r="V226" s="4"/>
      <c r="W226" s="4"/>
      <c r="X226" s="4"/>
      <c r="Y226" s="4"/>
      <c r="Z226" s="101"/>
      <c r="AA226" s="50"/>
      <c r="AB226" s="50"/>
      <c r="AC226" s="1"/>
    </row>
    <row r="227" spans="3:29" ht="15" x14ac:dyDescent="0.25">
      <c r="C227" s="1"/>
      <c r="D227" s="1"/>
      <c r="E227" s="17"/>
      <c r="F227" s="17"/>
      <c r="G227" s="18"/>
      <c r="H227" s="19"/>
      <c r="I227" s="3"/>
      <c r="J227" s="52"/>
      <c r="L227" s="1"/>
      <c r="M227" s="1"/>
      <c r="N227" s="1"/>
      <c r="Q227" s="4"/>
      <c r="R227" s="2"/>
      <c r="U227" s="4"/>
      <c r="V227" s="4"/>
      <c r="W227" s="4"/>
      <c r="X227" s="4"/>
      <c r="Y227" s="4"/>
      <c r="Z227" s="101"/>
      <c r="AA227" s="50"/>
      <c r="AB227" s="50"/>
      <c r="AC227" s="1"/>
    </row>
    <row r="228" spans="3:29" ht="15" x14ac:dyDescent="0.25">
      <c r="C228" s="1"/>
      <c r="D228" s="1"/>
      <c r="E228" s="17"/>
      <c r="F228" s="17"/>
      <c r="G228" s="18"/>
      <c r="H228" s="19"/>
      <c r="I228" s="3"/>
      <c r="J228" s="52"/>
      <c r="L228" s="1"/>
      <c r="M228" s="1"/>
      <c r="N228" s="1"/>
      <c r="Q228" s="4"/>
      <c r="R228" s="2"/>
      <c r="U228" s="4"/>
      <c r="V228" s="4"/>
      <c r="W228" s="4"/>
      <c r="X228" s="4"/>
      <c r="Y228" s="4"/>
      <c r="Z228" s="101"/>
      <c r="AA228" s="50"/>
      <c r="AB228" s="50"/>
      <c r="AC228" s="1"/>
    </row>
    <row r="229" spans="3:29" ht="15" x14ac:dyDescent="0.25">
      <c r="C229" s="1"/>
      <c r="D229" s="1"/>
      <c r="E229" s="17"/>
      <c r="F229" s="17"/>
      <c r="G229" s="18"/>
      <c r="H229" s="19"/>
      <c r="I229" s="3"/>
      <c r="J229" s="52"/>
      <c r="L229" s="1"/>
      <c r="M229" s="1"/>
      <c r="N229" s="1"/>
      <c r="Q229" s="4"/>
      <c r="R229" s="2"/>
      <c r="U229" s="4"/>
      <c r="V229" s="4"/>
      <c r="W229" s="4"/>
      <c r="X229" s="4"/>
      <c r="Y229" s="4"/>
      <c r="Z229" s="101"/>
      <c r="AA229" s="50"/>
      <c r="AB229" s="50"/>
      <c r="AC229" s="1"/>
    </row>
    <row r="230" spans="3:29" ht="15" x14ac:dyDescent="0.25">
      <c r="C230" s="1"/>
      <c r="D230" s="1"/>
      <c r="E230" s="17"/>
      <c r="F230" s="17"/>
      <c r="G230" s="18"/>
      <c r="H230" s="19"/>
      <c r="I230" s="3"/>
      <c r="J230" s="52"/>
      <c r="L230" s="1"/>
      <c r="M230" s="1"/>
      <c r="N230" s="1"/>
      <c r="Q230" s="4"/>
      <c r="R230" s="2"/>
      <c r="U230" s="4"/>
      <c r="V230" s="4"/>
      <c r="W230" s="4"/>
      <c r="X230" s="4"/>
      <c r="Y230" s="4"/>
      <c r="Z230" s="101"/>
      <c r="AA230" s="50"/>
      <c r="AB230" s="50"/>
      <c r="AC230" s="1"/>
    </row>
    <row r="231" spans="3:29" ht="15" x14ac:dyDescent="0.25">
      <c r="C231" s="1"/>
      <c r="D231" s="1"/>
      <c r="E231" s="17"/>
      <c r="F231" s="17"/>
      <c r="G231" s="18"/>
      <c r="H231" s="19"/>
      <c r="I231" s="3"/>
      <c r="J231" s="52"/>
      <c r="L231" s="1"/>
      <c r="M231" s="1"/>
      <c r="N231" s="1"/>
      <c r="Q231" s="4"/>
      <c r="R231" s="2"/>
      <c r="U231" s="4"/>
      <c r="V231" s="4"/>
      <c r="W231" s="4"/>
      <c r="X231" s="4"/>
      <c r="Y231" s="4"/>
      <c r="Z231" s="101"/>
      <c r="AA231" s="50"/>
      <c r="AB231" s="50"/>
      <c r="AC231" s="1"/>
    </row>
    <row r="232" spans="3:29" ht="15" x14ac:dyDescent="0.25">
      <c r="C232" s="1"/>
      <c r="D232" s="1"/>
      <c r="E232" s="17"/>
      <c r="F232" s="17"/>
      <c r="G232" s="18"/>
      <c r="H232" s="19"/>
      <c r="I232" s="3"/>
      <c r="J232" s="52"/>
      <c r="L232" s="1"/>
      <c r="M232" s="1"/>
      <c r="N232" s="1"/>
      <c r="Q232" s="4"/>
      <c r="R232" s="2"/>
      <c r="U232" s="4"/>
      <c r="V232" s="4"/>
      <c r="W232" s="4"/>
      <c r="X232" s="4"/>
      <c r="Y232" s="4"/>
      <c r="Z232" s="101"/>
      <c r="AA232" s="50"/>
      <c r="AB232" s="50"/>
      <c r="AC232" s="1"/>
    </row>
    <row r="233" spans="3:29" ht="15" x14ac:dyDescent="0.25">
      <c r="C233" s="1"/>
      <c r="D233" s="1"/>
      <c r="E233" s="17"/>
      <c r="F233" s="17"/>
      <c r="G233" s="18"/>
      <c r="H233" s="19"/>
      <c r="I233" s="3"/>
      <c r="J233" s="52"/>
      <c r="L233" s="1"/>
      <c r="M233" s="1"/>
      <c r="N233" s="1"/>
      <c r="Q233" s="4"/>
      <c r="R233" s="2"/>
      <c r="U233" s="4"/>
      <c r="V233" s="4"/>
      <c r="W233" s="4"/>
      <c r="X233" s="4"/>
      <c r="Y233" s="4"/>
      <c r="Z233" s="101"/>
      <c r="AA233" s="50"/>
      <c r="AB233" s="50"/>
      <c r="AC233" s="1"/>
    </row>
    <row r="234" spans="3:29" ht="15" x14ac:dyDescent="0.25">
      <c r="C234" s="1"/>
      <c r="D234" s="1"/>
      <c r="E234" s="17"/>
      <c r="F234" s="17"/>
      <c r="G234" s="18"/>
      <c r="H234" s="19"/>
      <c r="I234" s="3"/>
      <c r="J234" s="52"/>
      <c r="L234" s="1"/>
      <c r="M234" s="1"/>
      <c r="N234" s="1"/>
      <c r="Q234" s="4"/>
      <c r="R234" s="2"/>
      <c r="U234" s="4"/>
      <c r="V234" s="4"/>
      <c r="W234" s="4"/>
      <c r="X234" s="4"/>
      <c r="Y234" s="4"/>
      <c r="Z234" s="101"/>
      <c r="AA234" s="50"/>
      <c r="AB234" s="50"/>
      <c r="AC234" s="1"/>
    </row>
    <row r="235" spans="3:29" ht="15" x14ac:dyDescent="0.25">
      <c r="C235" s="1"/>
      <c r="D235" s="1"/>
      <c r="E235" s="17"/>
      <c r="F235" s="17"/>
      <c r="G235" s="18"/>
      <c r="H235" s="19"/>
      <c r="I235" s="3"/>
      <c r="J235" s="52"/>
      <c r="L235" s="1"/>
      <c r="M235" s="1"/>
      <c r="N235" s="1"/>
      <c r="Q235" s="4"/>
      <c r="R235" s="2"/>
      <c r="U235" s="4"/>
      <c r="V235" s="4"/>
      <c r="W235" s="4"/>
      <c r="X235" s="4"/>
      <c r="Y235" s="4"/>
      <c r="Z235" s="101"/>
      <c r="AA235" s="50"/>
      <c r="AB235" s="50"/>
      <c r="AC235" s="1"/>
    </row>
    <row r="236" spans="3:29" ht="15" x14ac:dyDescent="0.25">
      <c r="C236" s="1"/>
      <c r="D236" s="1"/>
      <c r="E236" s="17"/>
      <c r="F236" s="17"/>
      <c r="G236" s="18"/>
      <c r="H236" s="19"/>
      <c r="I236" s="3"/>
      <c r="J236" s="52"/>
      <c r="L236" s="1"/>
      <c r="M236" s="1"/>
      <c r="N236" s="1"/>
      <c r="Q236" s="4"/>
      <c r="R236" s="2"/>
      <c r="U236" s="4"/>
      <c r="V236" s="4"/>
      <c r="W236" s="4"/>
      <c r="X236" s="4"/>
      <c r="Y236" s="4"/>
      <c r="Z236" s="101"/>
      <c r="AA236" s="50"/>
      <c r="AB236" s="50"/>
      <c r="AC236" s="1"/>
    </row>
    <row r="237" spans="3:29" ht="15" x14ac:dyDescent="0.25">
      <c r="C237" s="1"/>
      <c r="D237" s="1"/>
      <c r="E237" s="17"/>
      <c r="F237" s="17"/>
      <c r="G237" s="18"/>
      <c r="H237" s="19"/>
      <c r="I237" s="3"/>
      <c r="J237" s="52"/>
      <c r="L237" s="1"/>
      <c r="M237" s="1"/>
      <c r="N237" s="1"/>
      <c r="Q237" s="4"/>
      <c r="R237" s="2"/>
      <c r="U237" s="4"/>
      <c r="V237" s="4"/>
      <c r="W237" s="4"/>
      <c r="X237" s="4"/>
      <c r="Y237" s="4"/>
      <c r="Z237" s="101"/>
      <c r="AA237" s="50"/>
      <c r="AB237" s="50"/>
      <c r="AC237" s="1"/>
    </row>
    <row r="238" spans="3:29" ht="15" x14ac:dyDescent="0.25">
      <c r="C238" s="1"/>
      <c r="D238" s="1"/>
      <c r="E238" s="17"/>
      <c r="F238" s="17"/>
      <c r="G238" s="18"/>
      <c r="H238" s="19"/>
      <c r="I238" s="3"/>
      <c r="J238" s="52"/>
      <c r="L238" s="1"/>
      <c r="M238" s="1"/>
      <c r="N238" s="1"/>
      <c r="Q238" s="4"/>
      <c r="R238" s="2"/>
      <c r="U238" s="4"/>
      <c r="V238" s="4"/>
      <c r="W238" s="4"/>
      <c r="X238" s="4"/>
      <c r="Y238" s="4"/>
      <c r="Z238" s="101"/>
      <c r="AA238" s="50"/>
      <c r="AB238" s="50"/>
      <c r="AC238" s="1"/>
    </row>
    <row r="239" spans="3:29" ht="15" x14ac:dyDescent="0.25">
      <c r="C239" s="1"/>
      <c r="D239" s="1"/>
      <c r="E239" s="17"/>
      <c r="F239" s="17"/>
      <c r="G239" s="18"/>
      <c r="H239" s="19"/>
      <c r="I239" s="3"/>
      <c r="J239" s="52"/>
      <c r="L239" s="1"/>
      <c r="M239" s="1"/>
      <c r="N239" s="1"/>
      <c r="Q239" s="4"/>
      <c r="R239" s="2"/>
      <c r="U239" s="4"/>
      <c r="V239" s="4"/>
      <c r="W239" s="4"/>
      <c r="X239" s="4"/>
      <c r="Y239" s="4"/>
      <c r="Z239" s="101"/>
      <c r="AA239" s="50"/>
      <c r="AB239" s="50"/>
      <c r="AC239" s="1"/>
    </row>
    <row r="240" spans="3:29" ht="15" x14ac:dyDescent="0.25">
      <c r="C240" s="1"/>
      <c r="D240" s="1"/>
      <c r="E240" s="17"/>
      <c r="F240" s="17"/>
      <c r="G240" s="18"/>
      <c r="H240" s="19"/>
      <c r="I240" s="3"/>
      <c r="J240" s="52"/>
      <c r="L240" s="1"/>
      <c r="M240" s="1"/>
      <c r="N240" s="1"/>
      <c r="Q240" s="4"/>
      <c r="R240" s="2"/>
      <c r="U240" s="4"/>
      <c r="V240" s="4"/>
      <c r="W240" s="4"/>
      <c r="X240" s="4"/>
      <c r="Y240" s="4"/>
      <c r="Z240" s="101"/>
      <c r="AA240" s="50"/>
      <c r="AB240" s="50"/>
      <c r="AC240" s="1"/>
    </row>
    <row r="241" spans="3:29" ht="15" x14ac:dyDescent="0.25">
      <c r="C241" s="1"/>
      <c r="D241" s="1"/>
      <c r="E241" s="17"/>
      <c r="F241" s="17"/>
      <c r="G241" s="18"/>
      <c r="H241" s="19"/>
      <c r="I241" s="3"/>
      <c r="J241" s="52"/>
      <c r="L241" s="1"/>
      <c r="M241" s="1"/>
      <c r="N241" s="1"/>
      <c r="Q241" s="4"/>
      <c r="R241" s="2"/>
      <c r="U241" s="4"/>
      <c r="V241" s="4"/>
      <c r="W241" s="4"/>
      <c r="X241" s="4"/>
      <c r="Y241" s="4"/>
      <c r="Z241" s="101"/>
      <c r="AA241" s="50"/>
      <c r="AB241" s="50"/>
      <c r="AC241" s="1"/>
    </row>
    <row r="242" spans="3:29" ht="15" x14ac:dyDescent="0.25">
      <c r="C242" s="1"/>
      <c r="D242" s="1"/>
      <c r="E242" s="17"/>
      <c r="F242" s="17"/>
      <c r="G242" s="18"/>
      <c r="H242" s="19"/>
      <c r="I242" s="3"/>
      <c r="J242" s="52"/>
      <c r="L242" s="1"/>
      <c r="M242" s="1"/>
      <c r="N242" s="1"/>
      <c r="Q242" s="4"/>
      <c r="R242" s="2"/>
      <c r="U242" s="4"/>
      <c r="V242" s="4"/>
      <c r="W242" s="4"/>
      <c r="X242" s="4"/>
      <c r="Y242" s="4"/>
      <c r="Z242" s="101"/>
      <c r="AA242" s="50"/>
      <c r="AB242" s="50"/>
      <c r="AC242" s="1"/>
    </row>
    <row r="243" spans="3:29" ht="15" x14ac:dyDescent="0.25">
      <c r="C243" s="1"/>
      <c r="D243" s="1"/>
      <c r="E243" s="17"/>
      <c r="F243" s="17"/>
      <c r="G243" s="18"/>
      <c r="H243" s="19"/>
      <c r="I243" s="3"/>
      <c r="J243" s="52"/>
      <c r="L243" s="1"/>
      <c r="M243" s="1"/>
      <c r="N243" s="1"/>
      <c r="Q243" s="4"/>
      <c r="R243" s="2"/>
      <c r="U243" s="4"/>
      <c r="V243" s="4"/>
      <c r="W243" s="4"/>
      <c r="X243" s="4"/>
      <c r="Y243" s="4"/>
      <c r="Z243" s="101"/>
      <c r="AA243" s="50"/>
      <c r="AB243" s="50"/>
      <c r="AC243" s="1"/>
    </row>
    <row r="244" spans="3:29" ht="15" x14ac:dyDescent="0.25">
      <c r="C244" s="1"/>
      <c r="D244" s="1"/>
      <c r="E244" s="17"/>
      <c r="F244" s="17"/>
      <c r="G244" s="18"/>
      <c r="H244" s="19"/>
      <c r="I244" s="3"/>
      <c r="J244" s="52"/>
      <c r="L244" s="1"/>
      <c r="M244" s="1"/>
      <c r="N244" s="1"/>
      <c r="Q244" s="4"/>
      <c r="R244" s="2"/>
      <c r="U244" s="4"/>
      <c r="V244" s="4"/>
      <c r="W244" s="4"/>
      <c r="X244" s="4"/>
      <c r="Y244" s="4"/>
      <c r="Z244" s="101"/>
      <c r="AA244" s="50"/>
      <c r="AB244" s="50"/>
      <c r="AC244" s="1"/>
    </row>
    <row r="245" spans="3:29" ht="15" x14ac:dyDescent="0.25">
      <c r="C245" s="1"/>
      <c r="D245" s="1"/>
      <c r="E245" s="17"/>
      <c r="F245" s="17"/>
      <c r="G245" s="18"/>
      <c r="H245" s="19"/>
      <c r="I245" s="3"/>
      <c r="J245" s="52"/>
      <c r="L245" s="1"/>
      <c r="M245" s="1"/>
      <c r="N245" s="1"/>
      <c r="Q245" s="4"/>
      <c r="R245" s="2"/>
      <c r="U245" s="4"/>
      <c r="V245" s="4"/>
      <c r="W245" s="4"/>
      <c r="X245" s="4"/>
      <c r="Y245" s="4"/>
      <c r="Z245" s="101"/>
      <c r="AA245" s="50"/>
      <c r="AB245" s="50"/>
      <c r="AC245" s="1"/>
    </row>
    <row r="246" spans="3:29" ht="15" x14ac:dyDescent="0.25">
      <c r="C246" s="1"/>
      <c r="D246" s="1"/>
      <c r="E246" s="17"/>
      <c r="F246" s="17"/>
      <c r="G246" s="18"/>
      <c r="H246" s="19"/>
      <c r="I246" s="3"/>
      <c r="J246" s="52"/>
      <c r="L246" s="1"/>
      <c r="M246" s="1"/>
      <c r="N246" s="1"/>
      <c r="Q246" s="4"/>
      <c r="R246" s="2"/>
      <c r="U246" s="4"/>
      <c r="V246" s="4"/>
      <c r="W246" s="4"/>
      <c r="X246" s="4"/>
      <c r="Y246" s="4"/>
      <c r="Z246" s="101"/>
      <c r="AA246" s="50"/>
      <c r="AB246" s="50"/>
      <c r="AC246" s="1"/>
    </row>
    <row r="247" spans="3:29" ht="15" x14ac:dyDescent="0.25">
      <c r="C247" s="1"/>
      <c r="D247" s="1"/>
      <c r="E247" s="17"/>
      <c r="F247" s="17"/>
      <c r="G247" s="18"/>
      <c r="H247" s="19"/>
      <c r="I247" s="3"/>
      <c r="J247" s="52"/>
      <c r="L247" s="1"/>
      <c r="M247" s="1"/>
      <c r="N247" s="1"/>
      <c r="Q247" s="4"/>
      <c r="R247" s="2"/>
      <c r="U247" s="4"/>
      <c r="V247" s="4"/>
      <c r="W247" s="4"/>
      <c r="X247" s="4"/>
      <c r="Y247" s="4"/>
      <c r="Z247" s="101"/>
      <c r="AA247" s="50"/>
      <c r="AB247" s="50"/>
      <c r="AC247" s="1"/>
    </row>
    <row r="248" spans="3:29" ht="15" x14ac:dyDescent="0.25">
      <c r="C248" s="1"/>
      <c r="D248" s="1"/>
      <c r="E248" s="17"/>
      <c r="F248" s="17"/>
      <c r="G248" s="18"/>
      <c r="H248" s="19"/>
      <c r="I248" s="3"/>
      <c r="J248" s="52"/>
      <c r="L248" s="1"/>
      <c r="M248" s="1"/>
      <c r="N248" s="1"/>
      <c r="Q248" s="4"/>
      <c r="R248" s="2"/>
      <c r="U248" s="4"/>
      <c r="V248" s="4"/>
      <c r="W248" s="4"/>
      <c r="X248" s="4"/>
      <c r="Y248" s="4"/>
      <c r="Z248" s="101"/>
      <c r="AA248" s="50"/>
      <c r="AB248" s="50"/>
      <c r="AC248" s="1"/>
    </row>
    <row r="249" spans="3:29" ht="15" x14ac:dyDescent="0.25">
      <c r="C249" s="1"/>
      <c r="D249" s="1"/>
      <c r="E249" s="17"/>
      <c r="F249" s="17"/>
      <c r="G249" s="18"/>
      <c r="H249" s="19"/>
      <c r="I249" s="3"/>
      <c r="J249" s="52"/>
      <c r="L249" s="1"/>
      <c r="M249" s="1"/>
      <c r="N249" s="1"/>
      <c r="Q249" s="4"/>
      <c r="R249" s="2"/>
      <c r="U249" s="4"/>
      <c r="V249" s="4"/>
      <c r="W249" s="4"/>
      <c r="X249" s="4"/>
      <c r="Y249" s="4"/>
      <c r="Z249" s="101"/>
      <c r="AA249" s="50"/>
      <c r="AB249" s="50"/>
      <c r="AC249" s="1"/>
    </row>
    <row r="250" spans="3:29" ht="15" x14ac:dyDescent="0.25">
      <c r="C250" s="1"/>
      <c r="D250" s="1"/>
      <c r="E250" s="17"/>
      <c r="F250" s="17"/>
      <c r="G250" s="18"/>
      <c r="H250" s="19"/>
      <c r="I250" s="3"/>
      <c r="J250" s="52"/>
      <c r="L250" s="1"/>
      <c r="M250" s="1"/>
      <c r="N250" s="1"/>
      <c r="Q250" s="4"/>
      <c r="R250" s="2"/>
      <c r="U250" s="4"/>
      <c r="V250" s="4"/>
      <c r="W250" s="4"/>
      <c r="X250" s="4"/>
      <c r="Y250" s="4"/>
      <c r="Z250" s="101"/>
      <c r="AA250" s="50"/>
      <c r="AB250" s="50"/>
      <c r="AC250" s="1"/>
    </row>
    <row r="251" spans="3:29" ht="15" x14ac:dyDescent="0.25">
      <c r="C251" s="1"/>
      <c r="D251" s="1"/>
      <c r="E251" s="17"/>
      <c r="F251" s="17"/>
      <c r="G251" s="18"/>
      <c r="H251" s="19"/>
      <c r="I251" s="3"/>
      <c r="J251" s="52"/>
      <c r="L251" s="1"/>
      <c r="M251" s="1"/>
      <c r="N251" s="1"/>
      <c r="Q251" s="4"/>
      <c r="R251" s="2"/>
      <c r="U251" s="4"/>
      <c r="V251" s="4"/>
      <c r="W251" s="4"/>
      <c r="X251" s="4"/>
      <c r="Y251" s="4"/>
      <c r="Z251" s="101"/>
      <c r="AA251" s="50"/>
      <c r="AB251" s="50"/>
      <c r="AC251" s="1"/>
    </row>
    <row r="252" spans="3:29" ht="15" x14ac:dyDescent="0.25">
      <c r="C252" s="1"/>
      <c r="D252" s="1"/>
      <c r="E252" s="17"/>
      <c r="F252" s="17"/>
      <c r="G252" s="18"/>
      <c r="H252" s="19"/>
      <c r="I252" s="3"/>
      <c r="J252" s="52"/>
      <c r="L252" s="1"/>
      <c r="M252" s="1"/>
      <c r="N252" s="1"/>
      <c r="Q252" s="4"/>
      <c r="R252" s="2"/>
      <c r="U252" s="4"/>
      <c r="V252" s="4"/>
      <c r="W252" s="4"/>
      <c r="X252" s="4"/>
      <c r="Y252" s="4"/>
      <c r="Z252" s="101"/>
      <c r="AA252" s="50"/>
      <c r="AB252" s="50"/>
      <c r="AC252" s="1"/>
    </row>
    <row r="253" spans="3:29" ht="15" x14ac:dyDescent="0.25">
      <c r="C253" s="1"/>
      <c r="D253" s="1"/>
      <c r="E253" s="17"/>
      <c r="F253" s="17"/>
      <c r="G253" s="18"/>
      <c r="H253" s="19"/>
      <c r="I253" s="3"/>
      <c r="J253" s="52"/>
      <c r="L253" s="1"/>
      <c r="M253" s="1"/>
      <c r="N253" s="1"/>
      <c r="Q253" s="4"/>
      <c r="R253" s="2"/>
      <c r="U253" s="4"/>
      <c r="V253" s="4"/>
      <c r="W253" s="4"/>
      <c r="X253" s="4"/>
      <c r="Y253" s="4"/>
      <c r="Z253" s="101"/>
      <c r="AA253" s="50"/>
      <c r="AB253" s="50"/>
      <c r="AC253" s="1"/>
    </row>
    <row r="254" spans="3:29" ht="15" x14ac:dyDescent="0.25">
      <c r="C254" s="1"/>
      <c r="D254" s="1"/>
      <c r="E254" s="17"/>
      <c r="F254" s="17"/>
      <c r="G254" s="18"/>
      <c r="H254" s="19"/>
      <c r="I254" s="3"/>
      <c r="J254" s="52"/>
      <c r="L254" s="1"/>
      <c r="M254" s="1"/>
      <c r="N254" s="1"/>
      <c r="Q254" s="4"/>
      <c r="R254" s="2"/>
      <c r="U254" s="4"/>
      <c r="V254" s="4"/>
      <c r="W254" s="4"/>
      <c r="X254" s="4"/>
      <c r="Y254" s="4"/>
      <c r="Z254" s="101"/>
      <c r="AA254" s="50"/>
      <c r="AB254" s="50"/>
      <c r="AC254" s="1"/>
    </row>
    <row r="255" spans="3:29" ht="15" x14ac:dyDescent="0.25">
      <c r="C255" s="1"/>
      <c r="D255" s="1"/>
      <c r="E255" s="17"/>
      <c r="F255" s="17"/>
      <c r="G255" s="18"/>
      <c r="H255" s="19"/>
      <c r="I255" s="3"/>
      <c r="J255" s="52"/>
      <c r="L255" s="1"/>
      <c r="M255" s="1"/>
      <c r="N255" s="1"/>
      <c r="Q255" s="4"/>
      <c r="R255" s="2"/>
      <c r="U255" s="4"/>
      <c r="V255" s="4"/>
      <c r="W255" s="4"/>
      <c r="X255" s="4"/>
      <c r="Y255" s="4"/>
      <c r="Z255" s="101"/>
      <c r="AA255" s="50"/>
      <c r="AB255" s="50"/>
      <c r="AC255" s="1"/>
    </row>
    <row r="256" spans="3:29" ht="15" x14ac:dyDescent="0.25">
      <c r="C256" s="1"/>
      <c r="D256" s="1"/>
      <c r="E256" s="17"/>
      <c r="F256" s="17"/>
      <c r="G256" s="18"/>
      <c r="H256" s="19"/>
      <c r="I256" s="3"/>
      <c r="J256" s="52"/>
      <c r="L256" s="1"/>
      <c r="M256" s="1"/>
      <c r="N256" s="1"/>
      <c r="Q256" s="4"/>
      <c r="R256" s="2"/>
      <c r="U256" s="4"/>
      <c r="V256" s="4"/>
      <c r="W256" s="4"/>
      <c r="X256" s="4"/>
      <c r="Y256" s="4"/>
      <c r="Z256" s="101"/>
      <c r="AA256" s="50"/>
      <c r="AB256" s="50"/>
      <c r="AC256" s="1"/>
    </row>
    <row r="257" spans="3:29" ht="15" x14ac:dyDescent="0.25">
      <c r="C257" s="1"/>
      <c r="D257" s="1"/>
      <c r="E257" s="17"/>
      <c r="F257" s="17"/>
      <c r="G257" s="18"/>
      <c r="H257" s="19"/>
      <c r="I257" s="3"/>
      <c r="J257" s="52"/>
      <c r="L257" s="1"/>
      <c r="M257" s="1"/>
      <c r="N257" s="1"/>
      <c r="Q257" s="4"/>
      <c r="R257" s="2"/>
      <c r="U257" s="4"/>
      <c r="V257" s="4"/>
      <c r="W257" s="4"/>
      <c r="X257" s="4"/>
      <c r="Y257" s="4"/>
      <c r="Z257" s="101"/>
      <c r="AA257" s="50"/>
      <c r="AB257" s="50"/>
      <c r="AC257" s="1"/>
    </row>
    <row r="258" spans="3:29" ht="15" x14ac:dyDescent="0.25">
      <c r="C258" s="1"/>
      <c r="D258" s="1"/>
      <c r="E258" s="17"/>
      <c r="F258" s="17"/>
      <c r="G258" s="18"/>
      <c r="H258" s="19"/>
      <c r="I258" s="3"/>
      <c r="J258" s="52"/>
      <c r="L258" s="1"/>
      <c r="M258" s="1"/>
      <c r="N258" s="1"/>
      <c r="Q258" s="4"/>
      <c r="R258" s="2"/>
      <c r="U258" s="4"/>
      <c r="V258" s="4"/>
      <c r="W258" s="4"/>
      <c r="X258" s="4"/>
      <c r="Y258" s="4"/>
      <c r="Z258" s="101"/>
      <c r="AA258" s="50"/>
      <c r="AB258" s="50"/>
      <c r="AC258" s="1"/>
    </row>
    <row r="259" spans="3:29" ht="15" x14ac:dyDescent="0.25">
      <c r="C259" s="1"/>
      <c r="D259" s="1"/>
      <c r="E259" s="17"/>
      <c r="F259" s="17"/>
      <c r="G259" s="18"/>
      <c r="H259" s="19"/>
      <c r="I259" s="3"/>
      <c r="J259" s="52"/>
      <c r="L259" s="1"/>
      <c r="M259" s="1"/>
      <c r="N259" s="1"/>
      <c r="Q259" s="4"/>
      <c r="R259" s="2"/>
      <c r="U259" s="4"/>
      <c r="V259" s="4"/>
      <c r="W259" s="4"/>
      <c r="X259" s="4"/>
      <c r="Y259" s="4"/>
      <c r="Z259" s="101"/>
      <c r="AA259" s="50"/>
      <c r="AB259" s="50"/>
      <c r="AC259" s="1"/>
    </row>
    <row r="260" spans="3:29" ht="15" x14ac:dyDescent="0.25">
      <c r="C260" s="1"/>
      <c r="D260" s="1"/>
      <c r="E260" s="17"/>
      <c r="F260" s="17"/>
      <c r="G260" s="18"/>
      <c r="H260" s="19"/>
      <c r="I260" s="3"/>
      <c r="J260" s="52"/>
      <c r="L260" s="1"/>
      <c r="M260" s="1"/>
      <c r="N260" s="1"/>
      <c r="Q260" s="4"/>
      <c r="R260" s="2"/>
      <c r="U260" s="4"/>
      <c r="V260" s="4"/>
      <c r="W260" s="4"/>
      <c r="X260" s="4"/>
      <c r="Y260" s="4"/>
      <c r="Z260" s="101"/>
      <c r="AA260" s="50"/>
      <c r="AB260" s="50"/>
      <c r="AC260" s="1"/>
    </row>
    <row r="261" spans="3:29" ht="15" x14ac:dyDescent="0.25">
      <c r="C261" s="1"/>
      <c r="D261" s="1"/>
      <c r="E261" s="17"/>
      <c r="F261" s="17"/>
      <c r="G261" s="18"/>
      <c r="H261" s="19"/>
      <c r="I261" s="3"/>
      <c r="J261" s="52"/>
      <c r="L261" s="1"/>
      <c r="M261" s="1"/>
      <c r="N261" s="1"/>
      <c r="Q261" s="4"/>
      <c r="R261" s="2"/>
      <c r="U261" s="4"/>
      <c r="V261" s="4"/>
      <c r="W261" s="4"/>
      <c r="X261" s="4"/>
      <c r="Y261" s="4"/>
      <c r="Z261" s="101"/>
      <c r="AA261" s="50"/>
      <c r="AB261" s="50"/>
      <c r="AC261" s="1"/>
    </row>
    <row r="262" spans="3:29" ht="15" x14ac:dyDescent="0.25">
      <c r="C262" s="1"/>
      <c r="D262" s="1"/>
      <c r="E262" s="17"/>
      <c r="F262" s="17"/>
      <c r="G262" s="18"/>
      <c r="H262" s="19"/>
      <c r="I262" s="3"/>
      <c r="J262" s="52"/>
      <c r="L262" s="1"/>
      <c r="M262" s="1"/>
      <c r="N262" s="1"/>
      <c r="Q262" s="4"/>
      <c r="R262" s="2"/>
      <c r="U262" s="4"/>
      <c r="V262" s="4"/>
      <c r="W262" s="4"/>
      <c r="X262" s="4"/>
      <c r="Y262" s="4"/>
      <c r="Z262" s="101"/>
      <c r="AA262" s="50"/>
      <c r="AB262" s="50"/>
      <c r="AC262" s="1"/>
    </row>
    <row r="263" spans="3:29" ht="15" x14ac:dyDescent="0.25">
      <c r="C263" s="1"/>
      <c r="D263" s="1"/>
      <c r="E263" s="17"/>
      <c r="F263" s="17"/>
      <c r="G263" s="18"/>
      <c r="H263" s="19"/>
      <c r="I263" s="3"/>
      <c r="J263" s="52"/>
      <c r="L263" s="1"/>
      <c r="M263" s="1"/>
      <c r="N263" s="1"/>
      <c r="Q263" s="4"/>
      <c r="R263" s="2"/>
      <c r="U263" s="4"/>
      <c r="V263" s="4"/>
      <c r="W263" s="4"/>
      <c r="X263" s="4"/>
      <c r="Y263" s="4"/>
      <c r="Z263" s="101"/>
      <c r="AA263" s="50"/>
      <c r="AB263" s="50"/>
      <c r="AC263" s="1"/>
    </row>
    <row r="264" spans="3:29" ht="15" x14ac:dyDescent="0.25">
      <c r="C264" s="1"/>
      <c r="D264" s="1"/>
      <c r="E264" s="17"/>
      <c r="F264" s="17"/>
      <c r="G264" s="18"/>
      <c r="H264" s="19"/>
      <c r="I264" s="3"/>
      <c r="J264" s="52"/>
      <c r="L264" s="1"/>
      <c r="M264" s="1"/>
      <c r="N264" s="1"/>
      <c r="Q264" s="4"/>
      <c r="R264" s="2"/>
      <c r="U264" s="4"/>
      <c r="V264" s="4"/>
      <c r="W264" s="4"/>
      <c r="X264" s="4"/>
      <c r="Y264" s="4"/>
      <c r="Z264" s="101"/>
      <c r="AA264" s="50"/>
      <c r="AB264" s="50"/>
      <c r="AC264" s="1"/>
    </row>
    <row r="265" spans="3:29" ht="15" x14ac:dyDescent="0.25">
      <c r="C265" s="1"/>
      <c r="D265" s="1"/>
      <c r="E265" s="17"/>
      <c r="F265" s="17"/>
      <c r="G265" s="18"/>
      <c r="H265" s="19"/>
      <c r="I265" s="3"/>
      <c r="J265" s="52"/>
      <c r="L265" s="1"/>
      <c r="M265" s="1"/>
      <c r="N265" s="1"/>
      <c r="Q265" s="4"/>
      <c r="R265" s="2"/>
      <c r="U265" s="4"/>
      <c r="V265" s="4"/>
      <c r="W265" s="4"/>
      <c r="X265" s="4"/>
      <c r="Y265" s="4"/>
      <c r="Z265" s="101"/>
      <c r="AA265" s="50"/>
      <c r="AB265" s="50"/>
      <c r="AC265" s="1"/>
    </row>
    <row r="266" spans="3:29" ht="15" x14ac:dyDescent="0.25">
      <c r="C266" s="1"/>
      <c r="D266" s="1"/>
      <c r="E266" s="17"/>
      <c r="F266" s="17"/>
      <c r="G266" s="18"/>
      <c r="H266" s="19"/>
      <c r="I266" s="3"/>
      <c r="J266" s="52"/>
      <c r="L266" s="1"/>
      <c r="M266" s="1"/>
      <c r="N266" s="1"/>
      <c r="Q266" s="4"/>
      <c r="R266" s="2"/>
      <c r="U266" s="4"/>
      <c r="V266" s="4"/>
      <c r="W266" s="4"/>
      <c r="X266" s="4"/>
      <c r="Y266" s="4"/>
      <c r="Z266" s="101"/>
      <c r="AA266" s="50"/>
      <c r="AB266" s="50"/>
      <c r="AC266" s="1"/>
    </row>
    <row r="267" spans="3:29" ht="15" x14ac:dyDescent="0.25">
      <c r="C267" s="1"/>
      <c r="D267" s="1"/>
      <c r="E267" s="17"/>
      <c r="F267" s="17"/>
      <c r="G267" s="18"/>
      <c r="H267" s="19"/>
      <c r="I267" s="3"/>
      <c r="J267" s="52"/>
      <c r="L267" s="1"/>
      <c r="M267" s="1"/>
      <c r="N267" s="1"/>
      <c r="Q267" s="4"/>
      <c r="R267" s="2"/>
      <c r="U267" s="4"/>
      <c r="V267" s="4"/>
      <c r="W267" s="4"/>
      <c r="X267" s="4"/>
      <c r="Y267" s="4"/>
      <c r="Z267" s="101"/>
      <c r="AA267" s="50"/>
      <c r="AB267" s="50"/>
      <c r="AC267" s="1"/>
    </row>
    <row r="268" spans="3:29" ht="15" x14ac:dyDescent="0.25">
      <c r="C268" s="1"/>
      <c r="D268" s="1"/>
      <c r="E268" s="17"/>
      <c r="F268" s="17"/>
      <c r="G268" s="18"/>
      <c r="H268" s="19"/>
      <c r="I268" s="3"/>
      <c r="J268" s="52"/>
      <c r="L268" s="1"/>
      <c r="M268" s="1"/>
      <c r="N268" s="1"/>
      <c r="Q268" s="4"/>
      <c r="R268" s="2"/>
      <c r="U268" s="4"/>
      <c r="V268" s="4"/>
      <c r="W268" s="4"/>
      <c r="X268" s="4"/>
      <c r="Y268" s="4"/>
      <c r="Z268" s="101"/>
      <c r="AA268" s="50"/>
      <c r="AB268" s="50"/>
      <c r="AC268" s="1"/>
    </row>
    <row r="269" spans="3:29" ht="15" x14ac:dyDescent="0.25">
      <c r="C269" s="1"/>
      <c r="D269" s="1"/>
      <c r="E269" s="17"/>
      <c r="F269" s="17"/>
      <c r="G269" s="18"/>
      <c r="H269" s="19"/>
      <c r="I269" s="3"/>
      <c r="J269" s="52"/>
      <c r="L269" s="1"/>
      <c r="M269" s="1"/>
      <c r="N269" s="1"/>
      <c r="Q269" s="4"/>
      <c r="R269" s="2"/>
      <c r="U269" s="4"/>
      <c r="V269" s="4"/>
      <c r="W269" s="4"/>
      <c r="X269" s="4"/>
      <c r="Y269" s="4"/>
      <c r="Z269" s="101"/>
      <c r="AA269" s="50"/>
      <c r="AB269" s="50"/>
      <c r="AC269" s="1"/>
    </row>
    <row r="270" spans="3:29" ht="15" x14ac:dyDescent="0.25">
      <c r="C270" s="1"/>
      <c r="D270" s="1"/>
      <c r="E270" s="17"/>
      <c r="F270" s="17"/>
      <c r="G270" s="18"/>
      <c r="H270" s="19"/>
      <c r="I270" s="3"/>
      <c r="J270" s="52"/>
      <c r="L270" s="1"/>
      <c r="M270" s="1"/>
      <c r="N270" s="1"/>
      <c r="Q270" s="4"/>
      <c r="R270" s="2"/>
      <c r="U270" s="4"/>
      <c r="V270" s="4"/>
      <c r="W270" s="4"/>
      <c r="X270" s="4"/>
      <c r="Y270" s="4"/>
      <c r="Z270" s="101"/>
      <c r="AA270" s="50"/>
      <c r="AB270" s="50"/>
      <c r="AC270" s="1"/>
    </row>
    <row r="271" spans="3:29" ht="15" x14ac:dyDescent="0.25">
      <c r="C271" s="1"/>
      <c r="D271" s="1"/>
      <c r="E271" s="17"/>
      <c r="F271" s="17"/>
      <c r="G271" s="18"/>
      <c r="H271" s="19"/>
      <c r="I271" s="3"/>
      <c r="J271" s="52"/>
      <c r="L271" s="1"/>
      <c r="M271" s="1"/>
      <c r="N271" s="1"/>
      <c r="Q271" s="4"/>
      <c r="R271" s="2"/>
      <c r="U271" s="4"/>
      <c r="V271" s="4"/>
      <c r="W271" s="4"/>
      <c r="X271" s="4"/>
      <c r="Y271" s="4"/>
      <c r="Z271" s="101"/>
      <c r="AA271" s="50"/>
      <c r="AB271" s="50"/>
      <c r="AC271" s="1"/>
    </row>
    <row r="272" spans="3:29" ht="15" x14ac:dyDescent="0.25">
      <c r="C272" s="1"/>
      <c r="D272" s="1"/>
      <c r="E272" s="17"/>
      <c r="F272" s="17"/>
      <c r="G272" s="18"/>
      <c r="H272" s="19"/>
      <c r="I272" s="3"/>
      <c r="J272" s="52"/>
      <c r="L272" s="1"/>
      <c r="M272" s="1"/>
      <c r="N272" s="1"/>
      <c r="Q272" s="4"/>
      <c r="R272" s="2"/>
      <c r="U272" s="4"/>
      <c r="V272" s="4"/>
      <c r="W272" s="4"/>
      <c r="X272" s="4"/>
      <c r="Y272" s="4"/>
      <c r="Z272" s="101"/>
      <c r="AA272" s="50"/>
      <c r="AB272" s="50"/>
      <c r="AC272" s="1"/>
    </row>
    <row r="273" spans="3:29" ht="15" x14ac:dyDescent="0.25">
      <c r="C273" s="1"/>
      <c r="D273" s="1"/>
      <c r="E273" s="17"/>
      <c r="F273" s="17"/>
      <c r="G273" s="18"/>
      <c r="H273" s="19"/>
      <c r="I273" s="3"/>
      <c r="J273" s="52"/>
      <c r="L273" s="1"/>
      <c r="M273" s="1"/>
      <c r="N273" s="1"/>
      <c r="Q273" s="4"/>
      <c r="R273" s="2"/>
      <c r="U273" s="4"/>
      <c r="V273" s="4"/>
      <c r="W273" s="4"/>
      <c r="X273" s="4"/>
      <c r="Y273" s="4"/>
      <c r="Z273" s="101"/>
      <c r="AA273" s="50"/>
      <c r="AB273" s="50"/>
      <c r="AC273" s="1"/>
    </row>
    <row r="274" spans="3:29" ht="15" x14ac:dyDescent="0.25">
      <c r="C274" s="1"/>
      <c r="D274" s="1"/>
      <c r="E274" s="17"/>
      <c r="F274" s="17"/>
      <c r="G274" s="18"/>
      <c r="H274" s="19"/>
      <c r="I274" s="3"/>
      <c r="J274" s="52"/>
      <c r="L274" s="1"/>
      <c r="M274" s="1"/>
      <c r="N274" s="1"/>
      <c r="Q274" s="4"/>
      <c r="R274" s="2"/>
      <c r="U274" s="4"/>
      <c r="V274" s="4"/>
      <c r="W274" s="4"/>
      <c r="X274" s="4"/>
      <c r="Y274" s="4"/>
      <c r="Z274" s="101"/>
      <c r="AA274" s="50"/>
      <c r="AB274" s="50"/>
      <c r="AC274" s="1"/>
    </row>
    <row r="275" spans="3:29" ht="15" x14ac:dyDescent="0.25">
      <c r="C275" s="1"/>
      <c r="D275" s="1"/>
      <c r="E275" s="17"/>
      <c r="F275" s="17"/>
      <c r="G275" s="18"/>
      <c r="H275" s="19"/>
      <c r="I275" s="3"/>
      <c r="J275" s="52"/>
      <c r="L275" s="1"/>
      <c r="M275" s="1"/>
      <c r="N275" s="1"/>
      <c r="Q275" s="4"/>
      <c r="R275" s="2"/>
      <c r="U275" s="4"/>
      <c r="V275" s="4"/>
      <c r="W275" s="4"/>
      <c r="X275" s="4"/>
      <c r="Y275" s="4"/>
      <c r="Z275" s="101"/>
      <c r="AA275" s="50"/>
      <c r="AB275" s="50"/>
      <c r="AC275" s="1"/>
    </row>
    <row r="276" spans="3:29" ht="15" x14ac:dyDescent="0.25">
      <c r="C276" s="1"/>
      <c r="D276" s="1"/>
      <c r="E276" s="17"/>
      <c r="F276" s="17"/>
      <c r="G276" s="18"/>
      <c r="H276" s="19"/>
      <c r="I276" s="3"/>
      <c r="J276" s="52"/>
      <c r="L276" s="1"/>
      <c r="M276" s="1"/>
      <c r="N276" s="1"/>
      <c r="Q276" s="4"/>
      <c r="R276" s="2"/>
      <c r="U276" s="4"/>
      <c r="V276" s="4"/>
      <c r="W276" s="4"/>
      <c r="X276" s="4"/>
      <c r="Y276" s="4"/>
      <c r="Z276" s="101"/>
      <c r="AA276" s="50"/>
      <c r="AB276" s="50"/>
      <c r="AC276" s="1"/>
    </row>
    <row r="277" spans="3:29" ht="15" x14ac:dyDescent="0.25">
      <c r="C277" s="1"/>
      <c r="D277" s="1"/>
      <c r="E277" s="17"/>
      <c r="F277" s="17"/>
      <c r="G277" s="18"/>
      <c r="H277" s="19"/>
      <c r="I277" s="3"/>
      <c r="J277" s="52"/>
      <c r="L277" s="1"/>
      <c r="M277" s="1"/>
      <c r="N277" s="1"/>
      <c r="Q277" s="4"/>
      <c r="R277" s="2"/>
      <c r="U277" s="4"/>
      <c r="V277" s="4"/>
      <c r="W277" s="4"/>
      <c r="X277" s="4"/>
      <c r="Y277" s="4"/>
      <c r="Z277" s="101"/>
      <c r="AA277" s="50"/>
      <c r="AB277" s="50"/>
      <c r="AC277" s="1"/>
    </row>
    <row r="278" spans="3:29" ht="15" x14ac:dyDescent="0.25">
      <c r="C278" s="1"/>
      <c r="D278" s="1"/>
      <c r="E278" s="17"/>
      <c r="F278" s="17"/>
      <c r="G278" s="18"/>
      <c r="H278" s="19"/>
      <c r="I278" s="3"/>
      <c r="J278" s="52"/>
      <c r="L278" s="1"/>
      <c r="M278" s="1"/>
      <c r="N278" s="1"/>
      <c r="Q278" s="4"/>
      <c r="R278" s="2"/>
      <c r="U278" s="4"/>
      <c r="V278" s="4"/>
      <c r="W278" s="4"/>
      <c r="X278" s="4"/>
      <c r="Y278" s="4"/>
      <c r="Z278" s="101"/>
      <c r="AA278" s="50"/>
      <c r="AB278" s="50"/>
      <c r="AC278" s="1"/>
    </row>
    <row r="279" spans="3:29" ht="15" x14ac:dyDescent="0.25">
      <c r="C279" s="1"/>
      <c r="D279" s="1"/>
      <c r="E279" s="17"/>
      <c r="F279" s="17"/>
      <c r="G279" s="18"/>
      <c r="H279" s="19"/>
      <c r="I279" s="3"/>
      <c r="J279" s="52"/>
      <c r="L279" s="1"/>
      <c r="M279" s="1"/>
      <c r="N279" s="1"/>
      <c r="Q279" s="4"/>
      <c r="R279" s="2"/>
      <c r="U279" s="4"/>
      <c r="V279" s="4"/>
      <c r="W279" s="4"/>
      <c r="X279" s="4"/>
      <c r="Y279" s="4"/>
      <c r="Z279" s="101"/>
      <c r="AA279" s="50"/>
      <c r="AB279" s="50"/>
      <c r="AC279" s="1"/>
    </row>
    <row r="280" spans="3:29" ht="15" x14ac:dyDescent="0.25">
      <c r="C280" s="1"/>
      <c r="D280" s="1"/>
      <c r="E280" s="17"/>
      <c r="F280" s="17"/>
      <c r="G280" s="18"/>
      <c r="H280" s="19"/>
      <c r="I280" s="3"/>
      <c r="J280" s="52"/>
      <c r="L280" s="1"/>
      <c r="M280" s="1"/>
      <c r="N280" s="1"/>
      <c r="Q280" s="4"/>
      <c r="R280" s="2"/>
      <c r="U280" s="4"/>
      <c r="V280" s="4"/>
      <c r="W280" s="4"/>
      <c r="X280" s="4"/>
      <c r="Y280" s="4"/>
      <c r="Z280" s="101"/>
      <c r="AA280" s="50"/>
      <c r="AB280" s="50"/>
      <c r="AC280" s="1"/>
    </row>
    <row r="281" spans="3:29" ht="15" x14ac:dyDescent="0.25">
      <c r="C281" s="1"/>
      <c r="D281" s="1"/>
      <c r="E281" s="17"/>
      <c r="F281" s="17"/>
      <c r="G281" s="18"/>
      <c r="H281" s="19"/>
      <c r="I281" s="3"/>
      <c r="J281" s="52"/>
      <c r="L281" s="1"/>
      <c r="M281" s="1"/>
      <c r="N281" s="1"/>
      <c r="Q281" s="4"/>
      <c r="R281" s="2"/>
      <c r="U281" s="4"/>
      <c r="V281" s="4"/>
      <c r="W281" s="4"/>
      <c r="X281" s="4"/>
      <c r="Y281" s="4"/>
      <c r="Z281" s="101"/>
      <c r="AA281" s="50"/>
      <c r="AB281" s="50"/>
      <c r="AC281" s="1"/>
    </row>
    <row r="282" spans="3:29" ht="15" x14ac:dyDescent="0.25">
      <c r="C282" s="1"/>
      <c r="D282" s="1"/>
      <c r="E282" s="17"/>
      <c r="F282" s="17"/>
      <c r="G282" s="18"/>
      <c r="H282" s="19"/>
      <c r="I282" s="3"/>
      <c r="J282" s="52"/>
      <c r="L282" s="1"/>
      <c r="M282" s="1"/>
      <c r="N282" s="1"/>
      <c r="Q282" s="4"/>
      <c r="R282" s="2"/>
      <c r="U282" s="4"/>
      <c r="V282" s="4"/>
      <c r="W282" s="4"/>
      <c r="X282" s="4"/>
      <c r="Y282" s="4"/>
      <c r="Z282" s="101"/>
      <c r="AA282" s="50"/>
      <c r="AB282" s="50"/>
      <c r="AC282" s="1"/>
    </row>
    <row r="283" spans="3:29" ht="15" x14ac:dyDescent="0.25">
      <c r="C283" s="1"/>
      <c r="D283" s="1"/>
      <c r="E283" s="17"/>
      <c r="F283" s="17"/>
      <c r="G283" s="18"/>
      <c r="H283" s="19"/>
      <c r="I283" s="3"/>
      <c r="J283" s="52"/>
      <c r="L283" s="1"/>
      <c r="M283" s="1"/>
      <c r="N283" s="1"/>
      <c r="Q283" s="4"/>
      <c r="R283" s="2"/>
      <c r="U283" s="4"/>
      <c r="V283" s="4"/>
      <c r="W283" s="4"/>
      <c r="X283" s="4"/>
      <c r="Y283" s="4"/>
      <c r="Z283" s="101"/>
      <c r="AA283" s="50"/>
      <c r="AB283" s="50"/>
      <c r="AC283" s="1"/>
    </row>
    <row r="284" spans="3:29" ht="15" x14ac:dyDescent="0.25">
      <c r="C284" s="1"/>
      <c r="D284" s="1"/>
      <c r="E284" s="17"/>
      <c r="F284" s="17"/>
      <c r="G284" s="18"/>
      <c r="H284" s="19"/>
      <c r="I284" s="3"/>
      <c r="J284" s="52"/>
      <c r="L284" s="1"/>
      <c r="M284" s="1"/>
      <c r="N284" s="1"/>
      <c r="Q284" s="4"/>
      <c r="R284" s="2"/>
      <c r="U284" s="4"/>
      <c r="V284" s="4"/>
      <c r="W284" s="4"/>
      <c r="X284" s="4"/>
      <c r="Y284" s="4"/>
      <c r="Z284" s="101"/>
      <c r="AA284" s="50"/>
      <c r="AB284" s="50"/>
      <c r="AC284" s="1"/>
    </row>
    <row r="285" spans="3:29" ht="15" x14ac:dyDescent="0.25">
      <c r="C285" s="1"/>
      <c r="D285" s="1"/>
      <c r="E285" s="17"/>
      <c r="F285" s="17"/>
      <c r="G285" s="18"/>
      <c r="H285" s="19"/>
      <c r="I285" s="3"/>
      <c r="J285" s="52"/>
      <c r="L285" s="1"/>
      <c r="M285" s="1"/>
      <c r="N285" s="1"/>
      <c r="Q285" s="4"/>
      <c r="R285" s="2"/>
      <c r="U285" s="4"/>
      <c r="V285" s="4"/>
      <c r="W285" s="4"/>
      <c r="X285" s="4"/>
      <c r="Y285" s="4"/>
      <c r="Z285" s="101"/>
      <c r="AA285" s="50"/>
      <c r="AB285" s="50"/>
      <c r="AC285" s="1"/>
    </row>
    <row r="286" spans="3:29" ht="15" x14ac:dyDescent="0.25">
      <c r="C286" s="1"/>
      <c r="D286" s="1"/>
      <c r="E286" s="17"/>
      <c r="F286" s="17"/>
      <c r="G286" s="18"/>
      <c r="H286" s="19"/>
      <c r="I286" s="3"/>
      <c r="J286" s="52"/>
      <c r="L286" s="1"/>
      <c r="M286" s="1"/>
      <c r="N286" s="1"/>
      <c r="Q286" s="4"/>
      <c r="R286" s="2"/>
      <c r="U286" s="4"/>
      <c r="V286" s="4"/>
      <c r="W286" s="4"/>
      <c r="X286" s="4"/>
      <c r="Y286" s="4"/>
      <c r="Z286" s="101"/>
      <c r="AA286" s="50"/>
      <c r="AB286" s="50"/>
      <c r="AC286" s="1"/>
    </row>
    <row r="287" spans="3:29" ht="15" x14ac:dyDescent="0.25">
      <c r="C287" s="1"/>
      <c r="D287" s="1"/>
      <c r="E287" s="17"/>
      <c r="F287" s="17"/>
      <c r="G287" s="18"/>
      <c r="H287" s="19"/>
      <c r="I287" s="3"/>
      <c r="J287" s="52"/>
      <c r="L287" s="1"/>
      <c r="M287" s="1"/>
      <c r="N287" s="1"/>
      <c r="Q287" s="4"/>
      <c r="R287" s="2"/>
      <c r="U287" s="4"/>
      <c r="V287" s="4"/>
      <c r="W287" s="4"/>
      <c r="X287" s="4"/>
      <c r="Y287" s="4"/>
      <c r="Z287" s="101"/>
      <c r="AA287" s="50"/>
      <c r="AB287" s="50"/>
      <c r="AC287" s="1"/>
    </row>
    <row r="288" spans="3:29" ht="15" x14ac:dyDescent="0.25">
      <c r="C288" s="1"/>
      <c r="D288" s="1"/>
      <c r="E288" s="17"/>
      <c r="F288" s="17"/>
      <c r="G288" s="18"/>
      <c r="H288" s="19"/>
      <c r="I288" s="3"/>
      <c r="J288" s="52"/>
      <c r="L288" s="1"/>
      <c r="M288" s="1"/>
      <c r="N288" s="1"/>
      <c r="Q288" s="4"/>
      <c r="R288" s="2"/>
      <c r="U288" s="4"/>
      <c r="V288" s="4"/>
      <c r="W288" s="4"/>
      <c r="X288" s="4"/>
      <c r="Y288" s="4"/>
      <c r="Z288" s="101"/>
      <c r="AA288" s="50"/>
      <c r="AB288" s="50"/>
      <c r="AC288" s="1"/>
    </row>
    <row r="289" spans="3:29" ht="15" x14ac:dyDescent="0.25">
      <c r="C289" s="1"/>
      <c r="D289" s="1"/>
      <c r="E289" s="17"/>
      <c r="F289" s="17"/>
      <c r="G289" s="18"/>
      <c r="H289" s="19"/>
      <c r="I289" s="3"/>
      <c r="J289" s="52"/>
      <c r="L289" s="1"/>
      <c r="M289" s="1"/>
      <c r="N289" s="1"/>
      <c r="Q289" s="4"/>
      <c r="R289" s="2"/>
      <c r="U289" s="4"/>
      <c r="V289" s="4"/>
      <c r="W289" s="4"/>
      <c r="X289" s="4"/>
      <c r="Y289" s="4"/>
      <c r="Z289" s="101"/>
      <c r="AA289" s="50"/>
      <c r="AB289" s="50"/>
      <c r="AC289" s="1"/>
    </row>
    <row r="290" spans="3:29" ht="15" x14ac:dyDescent="0.25">
      <c r="C290" s="1"/>
      <c r="D290" s="1"/>
      <c r="E290" s="17"/>
      <c r="F290" s="17"/>
      <c r="G290" s="18"/>
      <c r="H290" s="19"/>
      <c r="I290" s="3"/>
      <c r="J290" s="52"/>
      <c r="L290" s="1"/>
      <c r="M290" s="1"/>
      <c r="N290" s="1"/>
      <c r="Q290" s="4"/>
      <c r="R290" s="2"/>
      <c r="U290" s="4"/>
      <c r="V290" s="4"/>
      <c r="W290" s="4"/>
      <c r="X290" s="4"/>
      <c r="Y290" s="4"/>
      <c r="Z290" s="101"/>
      <c r="AA290" s="50"/>
      <c r="AB290" s="50"/>
      <c r="AC290" s="1"/>
    </row>
    <row r="291" spans="3:29" ht="15" x14ac:dyDescent="0.25">
      <c r="C291" s="1"/>
      <c r="D291" s="1"/>
      <c r="E291" s="17"/>
      <c r="F291" s="17"/>
      <c r="G291" s="18"/>
      <c r="H291" s="19"/>
      <c r="I291" s="3"/>
      <c r="J291" s="52"/>
      <c r="L291" s="1"/>
      <c r="M291" s="1"/>
      <c r="N291" s="1"/>
      <c r="Q291" s="4"/>
      <c r="R291" s="2"/>
      <c r="U291" s="4"/>
      <c r="V291" s="4"/>
      <c r="W291" s="4"/>
      <c r="X291" s="4"/>
      <c r="Y291" s="4"/>
      <c r="Z291" s="101"/>
      <c r="AA291" s="50"/>
      <c r="AB291" s="50"/>
      <c r="AC291" s="1"/>
    </row>
    <row r="292" spans="3:29" ht="15" x14ac:dyDescent="0.25">
      <c r="C292" s="1"/>
      <c r="D292" s="1"/>
      <c r="E292" s="17"/>
      <c r="F292" s="17"/>
      <c r="G292" s="18"/>
      <c r="H292" s="19"/>
      <c r="I292" s="3"/>
      <c r="J292" s="52"/>
      <c r="L292" s="1"/>
      <c r="M292" s="1"/>
      <c r="N292" s="1"/>
      <c r="Q292" s="4"/>
      <c r="R292" s="2"/>
      <c r="U292" s="4"/>
      <c r="V292" s="4"/>
      <c r="W292" s="4"/>
      <c r="X292" s="4"/>
      <c r="Y292" s="4"/>
      <c r="Z292" s="101"/>
      <c r="AA292" s="50"/>
      <c r="AB292" s="50"/>
      <c r="AC292" s="1"/>
    </row>
    <row r="293" spans="3:29" ht="15" x14ac:dyDescent="0.25">
      <c r="C293" s="1"/>
      <c r="D293" s="1"/>
      <c r="E293" s="17"/>
      <c r="F293" s="17"/>
      <c r="G293" s="18"/>
      <c r="H293" s="19"/>
      <c r="I293" s="3"/>
      <c r="J293" s="52"/>
      <c r="L293" s="1"/>
      <c r="M293" s="1"/>
      <c r="N293" s="1"/>
      <c r="Q293" s="4"/>
      <c r="R293" s="2"/>
      <c r="U293" s="4"/>
      <c r="V293" s="4"/>
      <c r="W293" s="4"/>
      <c r="X293" s="4"/>
      <c r="Y293" s="4"/>
      <c r="Z293" s="101"/>
      <c r="AA293" s="50"/>
      <c r="AB293" s="50"/>
      <c r="AC293" s="1"/>
    </row>
    <row r="294" spans="3:29" ht="15" x14ac:dyDescent="0.25">
      <c r="C294" s="1"/>
      <c r="D294" s="1"/>
      <c r="E294" s="17"/>
      <c r="F294" s="17"/>
      <c r="G294" s="18"/>
      <c r="H294" s="19"/>
      <c r="I294" s="3"/>
      <c r="J294" s="52"/>
      <c r="L294" s="1"/>
      <c r="M294" s="1"/>
      <c r="N294" s="1"/>
      <c r="Q294" s="4"/>
      <c r="R294" s="2"/>
      <c r="U294" s="4"/>
      <c r="V294" s="4"/>
      <c r="W294" s="4"/>
      <c r="X294" s="4"/>
      <c r="Y294" s="4"/>
      <c r="Z294" s="101"/>
      <c r="AA294" s="50"/>
      <c r="AB294" s="50"/>
      <c r="AC294" s="1"/>
    </row>
    <row r="295" spans="3:29" ht="15" x14ac:dyDescent="0.25">
      <c r="C295" s="1"/>
      <c r="D295" s="1"/>
      <c r="E295" s="17"/>
      <c r="F295" s="17"/>
      <c r="G295" s="18"/>
      <c r="H295" s="19"/>
      <c r="I295" s="3"/>
      <c r="J295" s="52"/>
      <c r="L295" s="1"/>
      <c r="M295" s="1"/>
      <c r="N295" s="1"/>
      <c r="Q295" s="4"/>
      <c r="R295" s="2"/>
      <c r="U295" s="4"/>
      <c r="V295" s="4"/>
      <c r="W295" s="4"/>
      <c r="X295" s="4"/>
      <c r="Y295" s="4"/>
      <c r="Z295" s="101"/>
      <c r="AA295" s="50"/>
      <c r="AB295" s="50"/>
      <c r="AC295" s="1"/>
    </row>
    <row r="296" spans="3:29" ht="15" x14ac:dyDescent="0.25">
      <c r="C296" s="1"/>
      <c r="D296" s="1"/>
      <c r="E296" s="17"/>
      <c r="F296" s="17"/>
      <c r="G296" s="18"/>
      <c r="H296" s="19"/>
      <c r="I296" s="3"/>
      <c r="J296" s="52"/>
      <c r="L296" s="1"/>
      <c r="M296" s="1"/>
      <c r="N296" s="1"/>
      <c r="Q296" s="4"/>
      <c r="R296" s="2"/>
      <c r="U296" s="4"/>
      <c r="V296" s="4"/>
      <c r="W296" s="4"/>
      <c r="X296" s="4"/>
      <c r="Y296" s="4"/>
      <c r="Z296" s="101"/>
      <c r="AA296" s="50"/>
      <c r="AB296" s="50"/>
      <c r="AC296" s="1"/>
    </row>
    <row r="297" spans="3:29" ht="15" x14ac:dyDescent="0.25">
      <c r="C297" s="1"/>
      <c r="D297" s="1"/>
      <c r="E297" s="17"/>
      <c r="F297" s="17"/>
      <c r="G297" s="18"/>
      <c r="H297" s="19"/>
      <c r="I297" s="3"/>
      <c r="J297" s="52"/>
      <c r="L297" s="1"/>
      <c r="M297" s="1"/>
      <c r="N297" s="1"/>
      <c r="Q297" s="4"/>
      <c r="R297" s="2"/>
      <c r="U297" s="4"/>
      <c r="V297" s="4"/>
      <c r="W297" s="4"/>
      <c r="X297" s="4"/>
      <c r="Y297" s="4"/>
      <c r="Z297" s="101"/>
      <c r="AA297" s="50"/>
      <c r="AB297" s="50"/>
      <c r="AC297" s="1"/>
    </row>
    <row r="298" spans="3:29" ht="15" x14ac:dyDescent="0.25">
      <c r="C298" s="1"/>
      <c r="D298" s="1"/>
      <c r="E298" s="17"/>
      <c r="F298" s="17"/>
      <c r="G298" s="18"/>
      <c r="H298" s="19"/>
      <c r="I298" s="3"/>
      <c r="J298" s="52"/>
      <c r="L298" s="1"/>
      <c r="M298" s="1"/>
      <c r="N298" s="1"/>
      <c r="Q298" s="4"/>
      <c r="R298" s="2"/>
      <c r="U298" s="4"/>
      <c r="V298" s="4"/>
      <c r="W298" s="4"/>
      <c r="X298" s="4"/>
      <c r="Y298" s="4"/>
      <c r="Z298" s="101"/>
      <c r="AA298" s="50"/>
      <c r="AB298" s="50"/>
      <c r="AC298" s="1"/>
    </row>
    <row r="299" spans="3:29" ht="15" x14ac:dyDescent="0.25">
      <c r="C299" s="1"/>
      <c r="D299" s="1"/>
      <c r="E299" s="17"/>
      <c r="F299" s="17"/>
      <c r="G299" s="18"/>
      <c r="H299" s="19"/>
      <c r="I299" s="3"/>
      <c r="J299" s="52"/>
      <c r="L299" s="1"/>
      <c r="M299" s="1"/>
      <c r="N299" s="1"/>
      <c r="Q299" s="4"/>
      <c r="R299" s="2"/>
      <c r="U299" s="4"/>
      <c r="V299" s="4"/>
      <c r="W299" s="4"/>
      <c r="X299" s="4"/>
      <c r="Y299" s="4"/>
      <c r="Z299" s="101"/>
      <c r="AA299" s="50"/>
      <c r="AB299" s="50"/>
      <c r="AC299" s="1"/>
    </row>
    <row r="300" spans="3:29" ht="15" x14ac:dyDescent="0.25">
      <c r="C300" s="1"/>
      <c r="D300" s="1"/>
      <c r="E300" s="17"/>
      <c r="F300" s="17"/>
      <c r="G300" s="18"/>
      <c r="H300" s="19"/>
      <c r="I300" s="3"/>
      <c r="J300" s="52"/>
      <c r="L300" s="1"/>
      <c r="M300" s="1"/>
      <c r="N300" s="1"/>
      <c r="Q300" s="4"/>
      <c r="R300" s="2"/>
      <c r="U300" s="4"/>
      <c r="V300" s="4"/>
      <c r="W300" s="4"/>
      <c r="X300" s="4"/>
      <c r="Y300" s="4"/>
      <c r="Z300" s="101"/>
      <c r="AA300" s="50"/>
      <c r="AB300" s="50"/>
      <c r="AC300" s="1"/>
    </row>
    <row r="301" spans="3:29" ht="15" x14ac:dyDescent="0.25">
      <c r="C301" s="1"/>
      <c r="D301" s="1"/>
      <c r="E301" s="17"/>
      <c r="F301" s="17"/>
      <c r="G301" s="18"/>
      <c r="H301" s="19"/>
      <c r="I301" s="3"/>
      <c r="J301" s="52"/>
      <c r="L301" s="1"/>
      <c r="M301" s="1"/>
      <c r="N301" s="1"/>
      <c r="Q301" s="4"/>
      <c r="R301" s="2"/>
      <c r="U301" s="4"/>
      <c r="V301" s="4"/>
      <c r="W301" s="4"/>
      <c r="X301" s="4"/>
      <c r="Y301" s="4"/>
      <c r="Z301" s="101"/>
      <c r="AA301" s="50"/>
      <c r="AB301" s="50"/>
      <c r="AC301" s="1"/>
    </row>
    <row r="302" spans="3:29" ht="15" x14ac:dyDescent="0.25">
      <c r="C302" s="1"/>
      <c r="D302" s="1"/>
      <c r="E302" s="17"/>
      <c r="F302" s="17"/>
      <c r="G302" s="18"/>
      <c r="H302" s="19"/>
      <c r="I302" s="3"/>
      <c r="J302" s="52"/>
      <c r="L302" s="1"/>
      <c r="M302" s="1"/>
      <c r="N302" s="1"/>
      <c r="Q302" s="4"/>
      <c r="R302" s="2"/>
      <c r="U302" s="4"/>
      <c r="V302" s="4"/>
      <c r="W302" s="4"/>
      <c r="X302" s="4"/>
      <c r="Y302" s="4"/>
      <c r="Z302" s="101"/>
      <c r="AA302" s="50"/>
      <c r="AB302" s="50"/>
      <c r="AC302" s="1"/>
    </row>
    <row r="303" spans="3:29" ht="15" x14ac:dyDescent="0.25">
      <c r="C303" s="1"/>
      <c r="D303" s="1"/>
      <c r="E303" s="17"/>
      <c r="F303" s="17"/>
      <c r="G303" s="18"/>
      <c r="H303" s="19"/>
      <c r="I303" s="3"/>
      <c r="J303" s="52"/>
      <c r="L303" s="1"/>
      <c r="M303" s="1"/>
      <c r="N303" s="1"/>
      <c r="Q303" s="4"/>
      <c r="R303" s="2"/>
      <c r="U303" s="4"/>
      <c r="V303" s="4"/>
      <c r="W303" s="4"/>
      <c r="X303" s="4"/>
      <c r="Y303" s="4"/>
      <c r="Z303" s="101"/>
      <c r="AA303" s="50"/>
      <c r="AB303" s="50"/>
      <c r="AC303" s="1"/>
    </row>
    <row r="304" spans="3:29" ht="15" x14ac:dyDescent="0.25">
      <c r="C304" s="1"/>
      <c r="D304" s="1"/>
      <c r="E304" s="17"/>
      <c r="F304" s="17"/>
      <c r="G304" s="18"/>
      <c r="H304" s="19"/>
      <c r="I304" s="3"/>
      <c r="J304" s="52"/>
      <c r="L304" s="1"/>
      <c r="M304" s="1"/>
      <c r="N304" s="1"/>
      <c r="Q304" s="4"/>
      <c r="R304" s="2"/>
      <c r="U304" s="4"/>
      <c r="V304" s="4"/>
      <c r="W304" s="4"/>
      <c r="X304" s="4"/>
      <c r="Y304" s="4"/>
      <c r="Z304" s="101"/>
      <c r="AA304" s="50"/>
      <c r="AB304" s="50"/>
      <c r="AC304" s="1"/>
    </row>
    <row r="305" spans="3:29" ht="15" x14ac:dyDescent="0.25">
      <c r="C305" s="1"/>
      <c r="D305" s="1"/>
      <c r="E305" s="17"/>
      <c r="F305" s="17"/>
      <c r="G305" s="18"/>
      <c r="H305" s="19"/>
      <c r="I305" s="3"/>
      <c r="J305" s="52"/>
      <c r="L305" s="1"/>
      <c r="M305" s="1"/>
      <c r="N305" s="1"/>
      <c r="Q305" s="4"/>
      <c r="R305" s="2"/>
      <c r="U305" s="4"/>
      <c r="V305" s="4"/>
      <c r="W305" s="4"/>
      <c r="X305" s="4"/>
      <c r="Y305" s="4"/>
      <c r="Z305" s="101"/>
      <c r="AA305" s="50"/>
      <c r="AB305" s="50"/>
      <c r="AC305" s="1"/>
    </row>
    <row r="306" spans="3:29" ht="15" x14ac:dyDescent="0.25">
      <c r="C306" s="1"/>
      <c r="D306" s="1"/>
      <c r="E306" s="17"/>
      <c r="F306" s="17"/>
      <c r="G306" s="18"/>
      <c r="H306" s="19"/>
      <c r="I306" s="3"/>
      <c r="J306" s="52"/>
      <c r="L306" s="1"/>
      <c r="M306" s="1"/>
      <c r="N306" s="1"/>
      <c r="Q306" s="4"/>
      <c r="R306" s="2"/>
      <c r="U306" s="4"/>
      <c r="V306" s="4"/>
      <c r="W306" s="4"/>
      <c r="X306" s="4"/>
      <c r="Y306" s="4"/>
      <c r="Z306" s="101"/>
      <c r="AA306" s="50"/>
      <c r="AB306" s="50"/>
      <c r="AC306" s="1"/>
    </row>
    <row r="307" spans="3:29" ht="15" x14ac:dyDescent="0.25">
      <c r="C307" s="1"/>
      <c r="D307" s="1"/>
      <c r="E307" s="17"/>
      <c r="F307" s="17"/>
      <c r="G307" s="18"/>
      <c r="H307" s="19"/>
      <c r="I307" s="3"/>
      <c r="J307" s="52"/>
      <c r="L307" s="1"/>
      <c r="M307" s="1"/>
      <c r="N307" s="1"/>
      <c r="Q307" s="4"/>
      <c r="R307" s="2"/>
      <c r="U307" s="4"/>
      <c r="V307" s="4"/>
      <c r="W307" s="4"/>
      <c r="X307" s="4"/>
      <c r="Y307" s="4"/>
      <c r="Z307" s="101"/>
      <c r="AA307" s="50"/>
      <c r="AB307" s="50"/>
      <c r="AC307" s="1"/>
    </row>
    <row r="308" spans="3:29" ht="15" x14ac:dyDescent="0.25">
      <c r="C308" s="1"/>
      <c r="D308" s="1"/>
      <c r="E308" s="17"/>
      <c r="F308" s="17"/>
      <c r="G308" s="18"/>
      <c r="H308" s="19"/>
      <c r="I308" s="3"/>
      <c r="J308" s="52"/>
      <c r="L308" s="1"/>
      <c r="M308" s="1"/>
      <c r="N308" s="1"/>
      <c r="Q308" s="4"/>
      <c r="R308" s="2"/>
      <c r="U308" s="4"/>
      <c r="V308" s="4"/>
      <c r="W308" s="4"/>
      <c r="X308" s="4"/>
      <c r="Y308" s="4"/>
      <c r="Z308" s="101"/>
      <c r="AA308" s="50"/>
      <c r="AB308" s="50"/>
      <c r="AC308" s="1"/>
    </row>
    <row r="309" spans="3:29" ht="15" x14ac:dyDescent="0.25">
      <c r="C309" s="1"/>
      <c r="D309" s="1"/>
      <c r="E309" s="17"/>
      <c r="F309" s="17"/>
      <c r="G309" s="18"/>
      <c r="H309" s="19"/>
      <c r="I309" s="3"/>
      <c r="J309" s="52"/>
      <c r="L309" s="1"/>
      <c r="M309" s="1"/>
      <c r="N309" s="1"/>
      <c r="Q309" s="4"/>
      <c r="R309" s="2"/>
      <c r="U309" s="4"/>
      <c r="V309" s="4"/>
      <c r="W309" s="4"/>
      <c r="X309" s="4"/>
      <c r="Y309" s="4"/>
      <c r="Z309" s="101"/>
      <c r="AA309" s="50"/>
      <c r="AB309" s="50"/>
      <c r="AC309" s="1"/>
    </row>
    <row r="310" spans="3:29" ht="15" x14ac:dyDescent="0.25">
      <c r="C310" s="1"/>
      <c r="D310" s="1"/>
      <c r="E310" s="17"/>
      <c r="F310" s="17"/>
      <c r="G310" s="18"/>
      <c r="H310" s="19"/>
      <c r="I310" s="3"/>
      <c r="J310" s="52"/>
      <c r="L310" s="1"/>
      <c r="M310" s="1"/>
      <c r="N310" s="1"/>
      <c r="Q310" s="4"/>
      <c r="R310" s="2"/>
      <c r="U310" s="4"/>
      <c r="V310" s="4"/>
      <c r="W310" s="4"/>
      <c r="X310" s="4"/>
      <c r="Y310" s="4"/>
      <c r="Z310" s="101"/>
      <c r="AA310" s="50"/>
      <c r="AB310" s="50"/>
      <c r="AC310" s="1"/>
    </row>
    <row r="311" spans="3:29" ht="15" x14ac:dyDescent="0.25">
      <c r="C311" s="1"/>
      <c r="D311" s="1"/>
      <c r="E311" s="17"/>
      <c r="F311" s="17"/>
      <c r="G311" s="18"/>
      <c r="H311" s="19"/>
      <c r="I311" s="3"/>
      <c r="J311" s="52"/>
      <c r="L311" s="1"/>
      <c r="M311" s="1"/>
      <c r="N311" s="1"/>
      <c r="Q311" s="4"/>
      <c r="R311" s="2"/>
      <c r="U311" s="4"/>
      <c r="V311" s="4"/>
      <c r="W311" s="4"/>
      <c r="X311" s="4"/>
      <c r="Y311" s="4"/>
      <c r="Z311" s="101"/>
      <c r="AA311" s="50"/>
      <c r="AB311" s="50"/>
      <c r="AC311" s="1"/>
    </row>
    <row r="312" spans="3:29" ht="15" x14ac:dyDescent="0.25">
      <c r="C312" s="1"/>
      <c r="D312" s="1"/>
      <c r="E312" s="17"/>
      <c r="F312" s="17"/>
      <c r="G312" s="18"/>
      <c r="H312" s="19"/>
      <c r="I312" s="3"/>
      <c r="J312" s="52"/>
      <c r="L312" s="1"/>
      <c r="M312" s="1"/>
      <c r="N312" s="1"/>
      <c r="Q312" s="4"/>
      <c r="R312" s="2"/>
      <c r="U312" s="4"/>
      <c r="V312" s="4"/>
      <c r="W312" s="4"/>
      <c r="X312" s="4"/>
      <c r="Y312" s="4"/>
      <c r="Z312" s="101"/>
      <c r="AA312" s="50"/>
      <c r="AB312" s="50"/>
      <c r="AC312" s="1"/>
    </row>
    <row r="313" spans="3:29" ht="15" x14ac:dyDescent="0.25">
      <c r="C313" s="1"/>
      <c r="D313" s="1"/>
      <c r="E313" s="17"/>
      <c r="F313" s="17"/>
      <c r="G313" s="18"/>
      <c r="H313" s="19"/>
      <c r="I313" s="3"/>
      <c r="J313" s="52"/>
      <c r="L313" s="1"/>
      <c r="M313" s="1"/>
      <c r="N313" s="1"/>
      <c r="Q313" s="4"/>
      <c r="R313" s="2"/>
      <c r="U313" s="4"/>
      <c r="V313" s="4"/>
      <c r="W313" s="4"/>
      <c r="X313" s="4"/>
      <c r="Y313" s="4"/>
      <c r="Z313" s="101"/>
      <c r="AA313" s="50"/>
      <c r="AB313" s="50"/>
      <c r="AC313" s="1"/>
    </row>
    <row r="314" spans="3:29" ht="15" x14ac:dyDescent="0.25">
      <c r="C314" s="1"/>
      <c r="D314" s="1"/>
      <c r="E314" s="17"/>
      <c r="F314" s="17"/>
      <c r="G314" s="18"/>
      <c r="H314" s="19"/>
      <c r="I314" s="3"/>
      <c r="J314" s="52"/>
      <c r="L314" s="1"/>
      <c r="M314" s="1"/>
      <c r="N314" s="1"/>
      <c r="Q314" s="4"/>
      <c r="R314" s="2"/>
      <c r="U314" s="4"/>
      <c r="V314" s="4"/>
      <c r="W314" s="4"/>
      <c r="X314" s="4"/>
      <c r="Y314" s="4"/>
      <c r="Z314" s="101"/>
      <c r="AA314" s="50"/>
      <c r="AB314" s="50"/>
      <c r="AC314" s="1"/>
    </row>
    <row r="315" spans="3:29" ht="15" x14ac:dyDescent="0.25">
      <c r="C315" s="1"/>
      <c r="D315" s="1"/>
      <c r="E315" s="17"/>
      <c r="F315" s="17"/>
      <c r="G315" s="18"/>
      <c r="H315" s="19"/>
      <c r="I315" s="3"/>
      <c r="J315" s="52"/>
      <c r="L315" s="1"/>
      <c r="M315" s="1"/>
      <c r="N315" s="1"/>
      <c r="Q315" s="4"/>
      <c r="R315" s="2"/>
      <c r="U315" s="4"/>
      <c r="V315" s="4"/>
      <c r="W315" s="4"/>
      <c r="X315" s="4"/>
      <c r="Y315" s="4"/>
      <c r="Z315" s="101"/>
      <c r="AA315" s="50"/>
      <c r="AB315" s="50"/>
      <c r="AC315" s="1"/>
    </row>
    <row r="316" spans="3:29" ht="15" x14ac:dyDescent="0.25">
      <c r="C316" s="1"/>
      <c r="D316" s="1"/>
      <c r="E316" s="17"/>
      <c r="F316" s="17"/>
      <c r="G316" s="18"/>
      <c r="H316" s="19"/>
      <c r="I316" s="3"/>
      <c r="J316" s="52"/>
      <c r="L316" s="1"/>
      <c r="M316" s="1"/>
      <c r="N316" s="1"/>
      <c r="Q316" s="4"/>
      <c r="R316" s="2"/>
      <c r="U316" s="4"/>
      <c r="V316" s="4"/>
      <c r="W316" s="4"/>
      <c r="X316" s="4"/>
      <c r="Y316" s="4"/>
      <c r="Z316" s="101"/>
      <c r="AA316" s="50"/>
      <c r="AB316" s="50"/>
      <c r="AC316" s="1"/>
    </row>
    <row r="317" spans="3:29" ht="15" x14ac:dyDescent="0.25">
      <c r="C317" s="1"/>
      <c r="D317" s="1"/>
      <c r="E317" s="17"/>
      <c r="F317" s="17"/>
      <c r="G317" s="18"/>
      <c r="H317" s="19"/>
      <c r="I317" s="3"/>
      <c r="J317" s="52"/>
      <c r="L317" s="1"/>
      <c r="M317" s="1"/>
      <c r="N317" s="1"/>
      <c r="Q317" s="4"/>
      <c r="R317" s="2"/>
      <c r="U317" s="4"/>
      <c r="V317" s="4"/>
      <c r="W317" s="4"/>
      <c r="X317" s="4"/>
      <c r="Y317" s="4"/>
      <c r="Z317" s="101"/>
      <c r="AA317" s="50"/>
      <c r="AB317" s="50"/>
      <c r="AC317" s="1"/>
    </row>
    <row r="318" spans="3:29" ht="15" x14ac:dyDescent="0.25">
      <c r="C318" s="1"/>
      <c r="D318" s="1"/>
      <c r="E318" s="17"/>
      <c r="F318" s="17"/>
      <c r="G318" s="18"/>
      <c r="H318" s="19"/>
      <c r="I318" s="3"/>
      <c r="J318" s="52"/>
      <c r="L318" s="1"/>
      <c r="M318" s="1"/>
      <c r="N318" s="1"/>
      <c r="Q318" s="4"/>
      <c r="R318" s="2"/>
      <c r="U318" s="4"/>
      <c r="V318" s="4"/>
      <c r="W318" s="4"/>
      <c r="X318" s="4"/>
      <c r="Y318" s="4"/>
      <c r="Z318" s="101"/>
      <c r="AA318" s="50"/>
      <c r="AB318" s="50"/>
      <c r="AC318" s="1"/>
    </row>
    <row r="319" spans="3:29" ht="15" x14ac:dyDescent="0.25">
      <c r="C319" s="1"/>
      <c r="D319" s="1"/>
      <c r="E319" s="17"/>
      <c r="F319" s="17"/>
      <c r="G319" s="18"/>
      <c r="H319" s="19"/>
      <c r="I319" s="3"/>
      <c r="J319" s="52"/>
      <c r="L319" s="1"/>
      <c r="M319" s="1"/>
      <c r="N319" s="1"/>
      <c r="Q319" s="4"/>
      <c r="R319" s="2"/>
      <c r="U319" s="4"/>
      <c r="V319" s="4"/>
      <c r="W319" s="4"/>
      <c r="X319" s="4"/>
      <c r="Y319" s="4"/>
      <c r="Z319" s="101"/>
      <c r="AA319" s="50"/>
      <c r="AB319" s="50"/>
      <c r="AC319" s="1"/>
    </row>
    <row r="320" spans="3:29" ht="15" x14ac:dyDescent="0.25">
      <c r="C320" s="1"/>
      <c r="D320" s="1"/>
      <c r="E320" s="17"/>
      <c r="F320" s="17"/>
      <c r="G320" s="18"/>
      <c r="H320" s="19"/>
      <c r="I320" s="3"/>
      <c r="J320" s="52"/>
      <c r="L320" s="1"/>
      <c r="M320" s="1"/>
      <c r="N320" s="1"/>
      <c r="Q320" s="4"/>
      <c r="R320" s="2"/>
      <c r="U320" s="4"/>
      <c r="V320" s="4"/>
      <c r="W320" s="4"/>
      <c r="X320" s="4"/>
      <c r="Y320" s="4"/>
      <c r="Z320" s="101"/>
      <c r="AA320" s="50"/>
      <c r="AB320" s="50"/>
      <c r="AC320" s="1"/>
    </row>
    <row r="321" spans="3:29" ht="15" x14ac:dyDescent="0.25">
      <c r="C321" s="1"/>
      <c r="D321" s="1"/>
      <c r="E321" s="17"/>
      <c r="F321" s="17"/>
      <c r="G321" s="18"/>
      <c r="H321" s="19"/>
      <c r="I321" s="3"/>
      <c r="J321" s="52"/>
      <c r="L321" s="1"/>
      <c r="M321" s="1"/>
      <c r="N321" s="1"/>
      <c r="Q321" s="4"/>
      <c r="R321" s="2"/>
      <c r="U321" s="4"/>
      <c r="V321" s="4"/>
      <c r="W321" s="4"/>
      <c r="X321" s="4"/>
      <c r="Y321" s="4"/>
      <c r="Z321" s="101"/>
      <c r="AA321" s="50"/>
      <c r="AB321" s="50"/>
      <c r="AC321" s="1"/>
    </row>
    <row r="322" spans="3:29" ht="15" x14ac:dyDescent="0.25">
      <c r="C322" s="1"/>
      <c r="D322" s="1"/>
      <c r="E322" s="17"/>
      <c r="F322" s="17"/>
      <c r="G322" s="18"/>
      <c r="H322" s="19"/>
      <c r="I322" s="3"/>
      <c r="J322" s="52"/>
      <c r="L322" s="1"/>
      <c r="M322" s="1"/>
      <c r="N322" s="1"/>
      <c r="Q322" s="4"/>
      <c r="R322" s="2"/>
      <c r="U322" s="4"/>
      <c r="V322" s="4"/>
      <c r="W322" s="4"/>
      <c r="X322" s="4"/>
      <c r="Y322" s="4"/>
      <c r="Z322" s="101"/>
      <c r="AA322" s="50"/>
      <c r="AB322" s="50"/>
      <c r="AC322" s="1"/>
    </row>
    <row r="323" spans="3:29" ht="15" x14ac:dyDescent="0.25">
      <c r="C323" s="1"/>
      <c r="D323" s="1"/>
      <c r="E323" s="17"/>
      <c r="F323" s="17"/>
      <c r="G323" s="18"/>
      <c r="H323" s="19"/>
      <c r="I323" s="3"/>
      <c r="J323" s="52"/>
      <c r="L323" s="1"/>
      <c r="M323" s="1"/>
      <c r="N323" s="1"/>
      <c r="Q323" s="4"/>
      <c r="R323" s="2"/>
      <c r="U323" s="4"/>
      <c r="V323" s="4"/>
      <c r="W323" s="4"/>
      <c r="X323" s="4"/>
      <c r="Y323" s="4"/>
      <c r="Z323" s="101"/>
      <c r="AA323" s="50"/>
      <c r="AB323" s="50"/>
      <c r="AC323" s="1"/>
    </row>
    <row r="324" spans="3:29" ht="15" x14ac:dyDescent="0.25">
      <c r="C324" s="1"/>
      <c r="D324" s="1"/>
      <c r="E324" s="17"/>
      <c r="F324" s="17"/>
      <c r="G324" s="18"/>
      <c r="H324" s="19"/>
      <c r="I324" s="3"/>
      <c r="J324" s="52"/>
      <c r="L324" s="1"/>
      <c r="M324" s="1"/>
      <c r="N324" s="1"/>
      <c r="Q324" s="4"/>
      <c r="R324" s="2"/>
      <c r="U324" s="4"/>
      <c r="V324" s="4"/>
      <c r="W324" s="4"/>
      <c r="X324" s="4"/>
      <c r="Y324" s="4"/>
      <c r="Z324" s="101"/>
      <c r="AA324" s="50"/>
      <c r="AB324" s="50"/>
      <c r="AC324" s="1"/>
    </row>
    <row r="325" spans="3:29" ht="15" x14ac:dyDescent="0.25">
      <c r="C325" s="1"/>
      <c r="D325" s="1"/>
      <c r="E325" s="17"/>
      <c r="F325" s="17"/>
      <c r="G325" s="18"/>
      <c r="H325" s="19"/>
      <c r="I325" s="3"/>
      <c r="J325" s="52"/>
      <c r="L325" s="1"/>
      <c r="M325" s="1"/>
      <c r="N325" s="1"/>
      <c r="Q325" s="4"/>
      <c r="R325" s="2"/>
      <c r="U325" s="4"/>
      <c r="V325" s="4"/>
      <c r="W325" s="4"/>
      <c r="X325" s="4"/>
      <c r="Y325" s="4"/>
      <c r="Z325" s="101"/>
      <c r="AA325" s="50"/>
      <c r="AB325" s="50"/>
      <c r="AC325" s="1"/>
    </row>
    <row r="326" spans="3:29" ht="15" x14ac:dyDescent="0.25">
      <c r="C326" s="1"/>
      <c r="D326" s="1"/>
      <c r="E326" s="17"/>
      <c r="F326" s="17"/>
      <c r="G326" s="18"/>
      <c r="H326" s="19"/>
      <c r="I326" s="3"/>
      <c r="J326" s="52"/>
      <c r="L326" s="1"/>
      <c r="M326" s="1"/>
      <c r="N326" s="1"/>
      <c r="Q326" s="4"/>
      <c r="R326" s="2"/>
      <c r="U326" s="4"/>
      <c r="V326" s="4"/>
      <c r="W326" s="4"/>
      <c r="X326" s="4"/>
      <c r="Y326" s="4"/>
      <c r="Z326" s="101"/>
      <c r="AA326" s="50"/>
      <c r="AB326" s="50"/>
      <c r="AC326" s="1"/>
    </row>
    <row r="327" spans="3:29" ht="15" x14ac:dyDescent="0.25">
      <c r="C327" s="1"/>
      <c r="D327" s="1"/>
      <c r="E327" s="17"/>
      <c r="F327" s="17"/>
      <c r="G327" s="18"/>
      <c r="H327" s="19"/>
      <c r="I327" s="3"/>
      <c r="J327" s="52"/>
      <c r="L327" s="1"/>
      <c r="M327" s="1"/>
      <c r="N327" s="1"/>
      <c r="Q327" s="4"/>
      <c r="R327" s="2"/>
      <c r="U327" s="4"/>
      <c r="V327" s="4"/>
      <c r="W327" s="4"/>
      <c r="X327" s="4"/>
      <c r="Y327" s="4"/>
      <c r="Z327" s="101"/>
      <c r="AA327" s="50"/>
      <c r="AB327" s="50"/>
      <c r="AC327" s="1"/>
    </row>
    <row r="328" spans="3:29" ht="15" x14ac:dyDescent="0.25">
      <c r="C328" s="1"/>
      <c r="D328" s="1"/>
      <c r="E328" s="17"/>
      <c r="F328" s="17"/>
      <c r="G328" s="18"/>
      <c r="H328" s="19"/>
      <c r="I328" s="3"/>
      <c r="J328" s="52"/>
      <c r="L328" s="1"/>
      <c r="M328" s="1"/>
      <c r="N328" s="1"/>
      <c r="Q328" s="4"/>
      <c r="R328" s="2"/>
      <c r="U328" s="4"/>
      <c r="V328" s="4"/>
      <c r="W328" s="4"/>
      <c r="X328" s="4"/>
      <c r="Y328" s="4"/>
      <c r="Z328" s="101"/>
      <c r="AA328" s="50"/>
      <c r="AB328" s="50"/>
      <c r="AC328" s="1"/>
    </row>
    <row r="329" spans="3:29" ht="15" x14ac:dyDescent="0.25">
      <c r="C329" s="1"/>
      <c r="D329" s="1"/>
      <c r="E329" s="17"/>
      <c r="F329" s="17"/>
      <c r="G329" s="18"/>
      <c r="H329" s="19"/>
      <c r="I329" s="3"/>
      <c r="J329" s="52"/>
      <c r="L329" s="1"/>
      <c r="M329" s="1"/>
      <c r="N329" s="1"/>
      <c r="Q329" s="4"/>
      <c r="R329" s="2"/>
      <c r="U329" s="4"/>
      <c r="V329" s="4"/>
      <c r="W329" s="4"/>
      <c r="X329" s="4"/>
      <c r="Y329" s="4"/>
      <c r="Z329" s="101"/>
      <c r="AA329" s="50"/>
      <c r="AB329" s="50"/>
      <c r="AC329" s="1"/>
    </row>
    <row r="330" spans="3:29" ht="15" x14ac:dyDescent="0.25">
      <c r="C330" s="1"/>
      <c r="D330" s="1"/>
      <c r="E330" s="17"/>
      <c r="F330" s="17"/>
      <c r="G330" s="18"/>
      <c r="H330" s="19"/>
      <c r="I330" s="3"/>
      <c r="J330" s="52"/>
      <c r="L330" s="1"/>
      <c r="M330" s="1"/>
      <c r="N330" s="1"/>
      <c r="Q330" s="4"/>
      <c r="R330" s="2"/>
      <c r="U330" s="4"/>
      <c r="V330" s="4"/>
      <c r="W330" s="4"/>
      <c r="X330" s="4"/>
      <c r="Y330" s="4"/>
      <c r="Z330" s="101"/>
      <c r="AA330" s="50"/>
      <c r="AB330" s="50"/>
      <c r="AC330" s="1"/>
    </row>
    <row r="331" spans="3:29" ht="15" x14ac:dyDescent="0.25">
      <c r="C331" s="1"/>
      <c r="D331" s="1"/>
      <c r="E331" s="17"/>
      <c r="F331" s="17"/>
      <c r="G331" s="18"/>
      <c r="H331" s="19"/>
      <c r="I331" s="3"/>
      <c r="J331" s="52"/>
      <c r="L331" s="1"/>
      <c r="M331" s="1"/>
      <c r="N331" s="1"/>
      <c r="Q331" s="4"/>
      <c r="R331" s="2"/>
      <c r="U331" s="4"/>
      <c r="V331" s="4"/>
      <c r="W331" s="4"/>
      <c r="X331" s="4"/>
      <c r="Y331" s="4"/>
      <c r="Z331" s="101"/>
      <c r="AA331" s="50"/>
      <c r="AB331" s="50"/>
      <c r="AC331" s="1"/>
    </row>
    <row r="332" spans="3:29" ht="15" x14ac:dyDescent="0.25">
      <c r="C332" s="1"/>
      <c r="D332" s="1"/>
      <c r="E332" s="17"/>
      <c r="F332" s="17"/>
      <c r="G332" s="18"/>
      <c r="H332" s="19"/>
      <c r="I332" s="3"/>
      <c r="J332" s="52"/>
      <c r="L332" s="1"/>
      <c r="M332" s="1"/>
      <c r="N332" s="1"/>
      <c r="Q332" s="4"/>
      <c r="R332" s="2"/>
      <c r="U332" s="4"/>
      <c r="V332" s="4"/>
      <c r="W332" s="4"/>
      <c r="X332" s="4"/>
      <c r="Y332" s="4"/>
      <c r="Z332" s="101"/>
      <c r="AA332" s="50"/>
      <c r="AB332" s="50"/>
      <c r="AC332" s="1"/>
    </row>
    <row r="333" spans="3:29" ht="15" x14ac:dyDescent="0.25">
      <c r="C333" s="1"/>
      <c r="D333" s="1"/>
      <c r="E333" s="17"/>
      <c r="F333" s="17"/>
      <c r="G333" s="18"/>
      <c r="H333" s="19"/>
      <c r="I333" s="3"/>
      <c r="J333" s="52"/>
      <c r="L333" s="1"/>
      <c r="M333" s="1"/>
      <c r="N333" s="1"/>
      <c r="Q333" s="4"/>
      <c r="R333" s="2"/>
      <c r="U333" s="4"/>
      <c r="V333" s="4"/>
      <c r="W333" s="4"/>
      <c r="X333" s="4"/>
      <c r="Y333" s="4"/>
      <c r="Z333" s="101"/>
      <c r="AA333" s="50"/>
      <c r="AB333" s="50"/>
      <c r="AC333" s="1"/>
    </row>
    <row r="334" spans="3:29" ht="15" x14ac:dyDescent="0.25">
      <c r="C334" s="1"/>
      <c r="D334" s="1"/>
      <c r="E334" s="17"/>
      <c r="F334" s="17"/>
      <c r="G334" s="18"/>
      <c r="H334" s="19"/>
      <c r="I334" s="3"/>
      <c r="J334" s="52"/>
      <c r="L334" s="1"/>
      <c r="M334" s="1"/>
      <c r="N334" s="1"/>
      <c r="Q334" s="4"/>
      <c r="R334" s="2"/>
      <c r="U334" s="4"/>
      <c r="V334" s="4"/>
      <c r="W334" s="4"/>
      <c r="X334" s="4"/>
      <c r="Y334" s="4"/>
      <c r="Z334" s="101"/>
      <c r="AA334" s="50"/>
      <c r="AB334" s="50"/>
      <c r="AC334" s="1"/>
    </row>
    <row r="335" spans="3:29" ht="15" x14ac:dyDescent="0.25">
      <c r="C335" s="1"/>
      <c r="D335" s="1"/>
      <c r="E335" s="17"/>
      <c r="F335" s="17"/>
      <c r="G335" s="18"/>
      <c r="H335" s="19"/>
      <c r="I335" s="3"/>
      <c r="J335" s="52"/>
      <c r="L335" s="1"/>
      <c r="M335" s="1"/>
      <c r="N335" s="1"/>
      <c r="Q335" s="4"/>
      <c r="R335" s="2"/>
      <c r="U335" s="4"/>
      <c r="V335" s="4"/>
      <c r="W335" s="4"/>
      <c r="X335" s="4"/>
      <c r="Y335" s="4"/>
      <c r="Z335" s="101"/>
      <c r="AA335" s="50"/>
      <c r="AB335" s="50"/>
      <c r="AC335" s="1"/>
    </row>
    <row r="336" spans="3:29" ht="15" x14ac:dyDescent="0.25">
      <c r="C336" s="1"/>
      <c r="D336" s="1"/>
      <c r="E336" s="17"/>
      <c r="F336" s="17"/>
      <c r="G336" s="18"/>
      <c r="H336" s="19"/>
      <c r="I336" s="3"/>
      <c r="J336" s="52"/>
      <c r="L336" s="1"/>
      <c r="M336" s="1"/>
      <c r="N336" s="1"/>
      <c r="Q336" s="4"/>
      <c r="R336" s="2"/>
      <c r="U336" s="4"/>
      <c r="V336" s="4"/>
      <c r="W336" s="4"/>
      <c r="X336" s="4"/>
      <c r="Y336" s="4"/>
      <c r="Z336" s="101"/>
      <c r="AA336" s="50"/>
      <c r="AB336" s="50"/>
      <c r="AC336" s="1"/>
    </row>
    <row r="337" spans="3:29" ht="15" x14ac:dyDescent="0.25">
      <c r="C337" s="1"/>
      <c r="D337" s="1"/>
      <c r="E337" s="17"/>
      <c r="F337" s="17"/>
      <c r="G337" s="18"/>
      <c r="H337" s="19"/>
      <c r="I337" s="3"/>
      <c r="J337" s="52"/>
      <c r="L337" s="1"/>
      <c r="M337" s="1"/>
      <c r="N337" s="1"/>
      <c r="Q337" s="4"/>
      <c r="R337" s="2"/>
      <c r="U337" s="4"/>
      <c r="V337" s="4"/>
      <c r="W337" s="4"/>
      <c r="X337" s="4"/>
      <c r="Y337" s="4"/>
      <c r="Z337" s="101"/>
      <c r="AA337" s="50"/>
      <c r="AB337" s="50"/>
      <c r="AC337" s="1"/>
    </row>
    <row r="338" spans="3:29" ht="15" x14ac:dyDescent="0.25">
      <c r="C338" s="1"/>
      <c r="D338" s="1"/>
      <c r="E338" s="17"/>
      <c r="F338" s="17"/>
      <c r="G338" s="18"/>
      <c r="H338" s="19"/>
      <c r="I338" s="3"/>
      <c r="J338" s="52"/>
      <c r="L338" s="1"/>
      <c r="M338" s="1"/>
      <c r="N338" s="1"/>
      <c r="Q338" s="4"/>
      <c r="R338" s="2"/>
      <c r="U338" s="4"/>
      <c r="V338" s="4"/>
      <c r="W338" s="4"/>
      <c r="X338" s="4"/>
      <c r="Y338" s="4"/>
      <c r="Z338" s="101"/>
      <c r="AA338" s="50"/>
      <c r="AB338" s="50"/>
      <c r="AC338" s="1"/>
    </row>
    <row r="339" spans="3:29" ht="15" x14ac:dyDescent="0.25">
      <c r="C339" s="1"/>
      <c r="D339" s="1"/>
      <c r="E339" s="17"/>
      <c r="F339" s="17"/>
      <c r="G339" s="18"/>
      <c r="H339" s="19"/>
      <c r="I339" s="3"/>
      <c r="J339" s="52"/>
      <c r="L339" s="1"/>
      <c r="M339" s="1"/>
      <c r="N339" s="1"/>
      <c r="Q339" s="4"/>
      <c r="R339" s="2"/>
      <c r="U339" s="4"/>
      <c r="V339" s="4"/>
      <c r="W339" s="4"/>
      <c r="X339" s="4"/>
      <c r="Y339" s="4"/>
      <c r="Z339" s="101"/>
      <c r="AA339" s="50"/>
      <c r="AB339" s="50"/>
      <c r="AC339" s="1"/>
    </row>
    <row r="340" spans="3:29" ht="15" x14ac:dyDescent="0.25">
      <c r="C340" s="1"/>
      <c r="D340" s="1"/>
      <c r="E340" s="17"/>
      <c r="F340" s="17"/>
      <c r="G340" s="18"/>
      <c r="H340" s="19"/>
      <c r="I340" s="3"/>
      <c r="J340" s="52"/>
      <c r="L340" s="1"/>
      <c r="M340" s="1"/>
      <c r="N340" s="1"/>
      <c r="Q340" s="4"/>
      <c r="R340" s="2"/>
      <c r="U340" s="4"/>
      <c r="V340" s="4"/>
      <c r="W340" s="4"/>
      <c r="X340" s="4"/>
      <c r="Y340" s="4"/>
      <c r="Z340" s="101"/>
      <c r="AA340" s="50"/>
      <c r="AB340" s="50"/>
      <c r="AC340" s="1"/>
    </row>
    <row r="341" spans="3:29" ht="15" x14ac:dyDescent="0.25">
      <c r="C341" s="1"/>
      <c r="D341" s="1"/>
      <c r="E341" s="17"/>
      <c r="F341" s="17"/>
      <c r="G341" s="18"/>
      <c r="H341" s="19"/>
      <c r="I341" s="3"/>
      <c r="J341" s="52"/>
      <c r="L341" s="1"/>
      <c r="M341" s="1"/>
      <c r="N341" s="1"/>
      <c r="Q341" s="4"/>
      <c r="R341" s="2"/>
      <c r="U341" s="4"/>
      <c r="V341" s="4"/>
      <c r="W341" s="4"/>
      <c r="X341" s="4"/>
      <c r="Y341" s="4"/>
      <c r="Z341" s="101"/>
      <c r="AA341" s="50"/>
      <c r="AB341" s="50"/>
      <c r="AC341" s="1"/>
    </row>
    <row r="342" spans="3:29" ht="15" x14ac:dyDescent="0.25">
      <c r="C342" s="1"/>
      <c r="D342" s="1"/>
      <c r="E342" s="17"/>
      <c r="F342" s="17"/>
      <c r="G342" s="18"/>
      <c r="H342" s="19"/>
      <c r="I342" s="3"/>
      <c r="J342" s="52"/>
      <c r="L342" s="1"/>
      <c r="M342" s="1"/>
      <c r="N342" s="1"/>
      <c r="Q342" s="4"/>
      <c r="R342" s="2"/>
      <c r="U342" s="4"/>
      <c r="V342" s="4"/>
      <c r="W342" s="4"/>
      <c r="X342" s="4"/>
      <c r="Y342" s="4"/>
      <c r="Z342" s="101"/>
      <c r="AA342" s="50"/>
      <c r="AB342" s="50"/>
      <c r="AC342" s="1"/>
    </row>
    <row r="343" spans="3:29" ht="15" x14ac:dyDescent="0.25">
      <c r="C343" s="1"/>
      <c r="D343" s="1"/>
      <c r="E343" s="17"/>
      <c r="F343" s="17"/>
      <c r="G343" s="18"/>
      <c r="H343" s="19"/>
      <c r="I343" s="3"/>
      <c r="J343" s="52"/>
      <c r="L343" s="1"/>
      <c r="M343" s="1"/>
      <c r="N343" s="1"/>
      <c r="Q343" s="4"/>
      <c r="R343" s="2"/>
      <c r="U343" s="4"/>
      <c r="V343" s="4"/>
      <c r="W343" s="4"/>
      <c r="X343" s="4"/>
      <c r="Y343" s="4"/>
      <c r="Z343" s="101"/>
      <c r="AA343" s="50"/>
      <c r="AB343" s="50"/>
      <c r="AC343" s="1"/>
    </row>
    <row r="344" spans="3:29" ht="15" x14ac:dyDescent="0.25">
      <c r="C344" s="1"/>
      <c r="D344" s="1"/>
      <c r="E344" s="17"/>
      <c r="F344" s="17"/>
      <c r="G344" s="18"/>
      <c r="H344" s="19"/>
      <c r="I344" s="3"/>
      <c r="J344" s="52"/>
      <c r="L344" s="1"/>
      <c r="M344" s="1"/>
      <c r="N344" s="1"/>
      <c r="Q344" s="4"/>
      <c r="R344" s="2"/>
      <c r="U344" s="4"/>
      <c r="V344" s="4"/>
      <c r="W344" s="4"/>
      <c r="X344" s="4"/>
      <c r="Y344" s="4"/>
      <c r="Z344" s="101"/>
      <c r="AA344" s="50"/>
      <c r="AB344" s="50"/>
      <c r="AC344" s="1"/>
    </row>
    <row r="345" spans="3:29" ht="15" x14ac:dyDescent="0.25">
      <c r="C345" s="1"/>
      <c r="D345" s="1"/>
      <c r="E345" s="17"/>
      <c r="F345" s="17"/>
      <c r="G345" s="18"/>
      <c r="H345" s="19"/>
      <c r="I345" s="3"/>
      <c r="J345" s="52"/>
      <c r="L345" s="1"/>
      <c r="M345" s="1"/>
      <c r="N345" s="1"/>
      <c r="Q345" s="4"/>
      <c r="R345" s="2"/>
      <c r="U345" s="4"/>
      <c r="V345" s="4"/>
      <c r="W345" s="4"/>
      <c r="X345" s="4"/>
      <c r="Y345" s="4"/>
      <c r="Z345" s="101"/>
      <c r="AA345" s="50"/>
      <c r="AB345" s="50"/>
      <c r="AC345" s="1"/>
    </row>
    <row r="346" spans="3:29" ht="15" x14ac:dyDescent="0.25">
      <c r="C346" s="1"/>
      <c r="D346" s="1"/>
      <c r="E346" s="17"/>
      <c r="F346" s="17"/>
      <c r="G346" s="18"/>
      <c r="H346" s="19"/>
      <c r="I346" s="3"/>
      <c r="J346" s="52"/>
      <c r="L346" s="1"/>
      <c r="M346" s="1"/>
      <c r="N346" s="1"/>
      <c r="Q346" s="4"/>
      <c r="R346" s="2"/>
      <c r="U346" s="4"/>
      <c r="V346" s="4"/>
      <c r="W346" s="4"/>
      <c r="X346" s="4"/>
      <c r="Y346" s="4"/>
      <c r="Z346" s="101"/>
      <c r="AA346" s="50"/>
      <c r="AB346" s="50"/>
      <c r="AC346" s="1"/>
    </row>
    <row r="347" spans="3:29" ht="15" x14ac:dyDescent="0.25">
      <c r="C347" s="1"/>
      <c r="D347" s="1"/>
      <c r="E347" s="17"/>
      <c r="F347" s="17"/>
      <c r="G347" s="18"/>
      <c r="H347" s="19"/>
      <c r="I347" s="3"/>
      <c r="J347" s="52"/>
      <c r="L347" s="1"/>
      <c r="M347" s="1"/>
      <c r="N347" s="1"/>
      <c r="Q347" s="4"/>
      <c r="R347" s="2"/>
      <c r="U347" s="4"/>
      <c r="V347" s="4"/>
      <c r="W347" s="4"/>
      <c r="X347" s="4"/>
      <c r="Y347" s="4"/>
      <c r="Z347" s="101"/>
      <c r="AA347" s="50"/>
      <c r="AB347" s="50"/>
      <c r="AC347" s="1"/>
    </row>
    <row r="348" spans="3:29" ht="15" x14ac:dyDescent="0.25">
      <c r="C348" s="1"/>
      <c r="D348" s="1"/>
      <c r="E348" s="17"/>
      <c r="F348" s="17"/>
      <c r="G348" s="18"/>
      <c r="H348" s="19"/>
      <c r="I348" s="3"/>
      <c r="J348" s="52"/>
      <c r="L348" s="1"/>
      <c r="M348" s="1"/>
      <c r="N348" s="1"/>
      <c r="Q348" s="4"/>
      <c r="R348" s="2"/>
      <c r="U348" s="4"/>
      <c r="V348" s="4"/>
      <c r="W348" s="4"/>
      <c r="X348" s="4"/>
      <c r="Y348" s="4"/>
      <c r="Z348" s="101"/>
      <c r="AA348" s="50"/>
      <c r="AB348" s="50"/>
      <c r="AC348" s="1"/>
    </row>
    <row r="349" spans="3:29" ht="15" x14ac:dyDescent="0.25">
      <c r="C349" s="1"/>
      <c r="D349" s="1"/>
      <c r="E349" s="17"/>
      <c r="F349" s="17"/>
      <c r="G349" s="18"/>
      <c r="H349" s="19"/>
      <c r="I349" s="3"/>
      <c r="J349" s="52"/>
      <c r="L349" s="1"/>
      <c r="M349" s="1"/>
      <c r="N349" s="1"/>
      <c r="Q349" s="4"/>
      <c r="R349" s="2"/>
      <c r="U349" s="4"/>
      <c r="V349" s="4"/>
      <c r="W349" s="4"/>
      <c r="X349" s="4"/>
      <c r="Y349" s="4"/>
      <c r="Z349" s="101"/>
      <c r="AA349" s="50"/>
      <c r="AB349" s="50"/>
      <c r="AC349" s="1"/>
    </row>
    <row r="350" spans="3:29" ht="15" x14ac:dyDescent="0.25">
      <c r="C350" s="1"/>
      <c r="D350" s="1"/>
      <c r="E350" s="17"/>
      <c r="F350" s="17"/>
      <c r="G350" s="18"/>
      <c r="H350" s="19"/>
      <c r="I350" s="3"/>
      <c r="J350" s="52"/>
      <c r="L350" s="1"/>
      <c r="M350" s="1"/>
      <c r="N350" s="1"/>
      <c r="Q350" s="4"/>
      <c r="R350" s="2"/>
      <c r="U350" s="4"/>
      <c r="V350" s="4"/>
      <c r="W350" s="4"/>
      <c r="X350" s="4"/>
      <c r="Y350" s="4"/>
      <c r="Z350" s="101"/>
      <c r="AA350" s="50"/>
      <c r="AB350" s="50"/>
      <c r="AC350" s="1"/>
    </row>
    <row r="351" spans="3:29" ht="15" x14ac:dyDescent="0.25">
      <c r="C351" s="1"/>
      <c r="D351" s="1"/>
      <c r="E351" s="17"/>
      <c r="F351" s="17"/>
      <c r="G351" s="18"/>
      <c r="H351" s="19"/>
      <c r="I351" s="3"/>
      <c r="J351" s="52"/>
      <c r="L351" s="1"/>
      <c r="M351" s="1"/>
      <c r="N351" s="1"/>
      <c r="Q351" s="4"/>
      <c r="R351" s="2"/>
      <c r="U351" s="4"/>
      <c r="V351" s="4"/>
      <c r="W351" s="4"/>
      <c r="X351" s="4"/>
      <c r="Y351" s="4"/>
      <c r="Z351" s="101"/>
      <c r="AA351" s="50"/>
      <c r="AB351" s="50"/>
      <c r="AC351" s="1"/>
    </row>
    <row r="352" spans="3:29" ht="15" x14ac:dyDescent="0.25">
      <c r="C352" s="1"/>
      <c r="D352" s="1"/>
      <c r="E352" s="17"/>
      <c r="F352" s="17"/>
      <c r="G352" s="18"/>
      <c r="H352" s="19"/>
      <c r="I352" s="3"/>
      <c r="J352" s="52"/>
      <c r="L352" s="1"/>
      <c r="M352" s="1"/>
      <c r="N352" s="1"/>
      <c r="Q352" s="4"/>
      <c r="R352" s="2"/>
      <c r="U352" s="4"/>
      <c r="V352" s="4"/>
      <c r="W352" s="4"/>
      <c r="X352" s="4"/>
      <c r="Y352" s="4"/>
      <c r="Z352" s="101"/>
      <c r="AA352" s="50"/>
      <c r="AB352" s="50"/>
      <c r="AC352" s="1"/>
    </row>
    <row r="353" spans="3:29" ht="15" x14ac:dyDescent="0.25">
      <c r="C353" s="1"/>
      <c r="D353" s="1"/>
      <c r="E353" s="17"/>
      <c r="F353" s="17"/>
      <c r="G353" s="18"/>
      <c r="H353" s="19"/>
      <c r="I353" s="3"/>
      <c r="J353" s="52"/>
      <c r="L353" s="1"/>
      <c r="M353" s="1"/>
      <c r="N353" s="1"/>
      <c r="Q353" s="4"/>
      <c r="R353" s="2"/>
      <c r="U353" s="4"/>
      <c r="V353" s="4"/>
      <c r="W353" s="4"/>
      <c r="X353" s="4"/>
      <c r="Y353" s="4"/>
      <c r="Z353" s="101"/>
      <c r="AA353" s="50"/>
      <c r="AB353" s="50"/>
      <c r="AC353" s="1"/>
    </row>
    <row r="354" spans="3:29" ht="15" x14ac:dyDescent="0.25">
      <c r="C354" s="1"/>
      <c r="D354" s="1"/>
      <c r="E354" s="17"/>
      <c r="F354" s="17"/>
      <c r="G354" s="18"/>
      <c r="H354" s="19"/>
      <c r="I354" s="3"/>
      <c r="J354" s="52"/>
      <c r="L354" s="1"/>
      <c r="M354" s="1"/>
      <c r="N354" s="1"/>
      <c r="Q354" s="4"/>
      <c r="R354" s="2"/>
      <c r="U354" s="4"/>
      <c r="V354" s="4"/>
      <c r="W354" s="4"/>
      <c r="X354" s="4"/>
      <c r="Y354" s="4"/>
      <c r="Z354" s="101"/>
      <c r="AA354" s="50"/>
      <c r="AB354" s="50"/>
      <c r="AC354" s="1"/>
    </row>
    <row r="355" spans="3:29" ht="15" x14ac:dyDescent="0.25">
      <c r="C355" s="1"/>
      <c r="D355" s="1"/>
      <c r="E355" s="17"/>
      <c r="F355" s="17"/>
      <c r="G355" s="18"/>
      <c r="H355" s="19"/>
      <c r="I355" s="3"/>
      <c r="J355" s="52"/>
      <c r="L355" s="1"/>
      <c r="M355" s="1"/>
      <c r="N355" s="1"/>
      <c r="Q355" s="4"/>
      <c r="R355" s="2"/>
      <c r="U355" s="4"/>
      <c r="V355" s="4"/>
      <c r="W355" s="4"/>
      <c r="X355" s="4"/>
      <c r="Y355" s="4"/>
      <c r="Z355" s="101"/>
      <c r="AA355" s="50"/>
      <c r="AB355" s="50"/>
      <c r="AC355" s="1"/>
    </row>
    <row r="356" spans="3:29" ht="15" x14ac:dyDescent="0.25">
      <c r="C356" s="1"/>
      <c r="D356" s="1"/>
      <c r="E356" s="17"/>
      <c r="F356" s="17"/>
      <c r="G356" s="18"/>
      <c r="H356" s="19"/>
      <c r="I356" s="3"/>
      <c r="J356" s="52"/>
      <c r="L356" s="1"/>
      <c r="M356" s="1"/>
      <c r="N356" s="1"/>
      <c r="Q356" s="4"/>
      <c r="R356" s="2"/>
      <c r="U356" s="4"/>
      <c r="V356" s="4"/>
      <c r="W356" s="4"/>
      <c r="X356" s="4"/>
      <c r="Y356" s="4"/>
      <c r="Z356" s="101"/>
      <c r="AA356" s="50"/>
      <c r="AB356" s="50"/>
      <c r="AC356" s="1"/>
    </row>
    <row r="357" spans="3:29" ht="15" x14ac:dyDescent="0.25">
      <c r="C357" s="1"/>
      <c r="D357" s="1"/>
      <c r="E357" s="17"/>
      <c r="F357" s="17"/>
      <c r="G357" s="18"/>
      <c r="H357" s="19"/>
      <c r="I357" s="3"/>
      <c r="J357" s="52"/>
      <c r="L357" s="1"/>
      <c r="M357" s="1"/>
      <c r="N357" s="1"/>
      <c r="Q357" s="4"/>
      <c r="R357" s="2"/>
      <c r="U357" s="4"/>
      <c r="V357" s="4"/>
      <c r="W357" s="4"/>
      <c r="X357" s="4"/>
      <c r="Y357" s="4"/>
      <c r="Z357" s="101"/>
      <c r="AA357" s="50"/>
      <c r="AB357" s="50"/>
      <c r="AC357" s="1"/>
    </row>
    <row r="358" spans="3:29" ht="15" x14ac:dyDescent="0.25">
      <c r="C358" s="1"/>
      <c r="D358" s="1"/>
      <c r="E358" s="17"/>
      <c r="F358" s="17"/>
      <c r="G358" s="18"/>
      <c r="H358" s="19"/>
      <c r="I358" s="3"/>
      <c r="J358" s="52"/>
      <c r="L358" s="1"/>
      <c r="M358" s="1"/>
      <c r="N358" s="1"/>
      <c r="Q358" s="4"/>
      <c r="R358" s="2"/>
      <c r="U358" s="4"/>
      <c r="V358" s="4"/>
      <c r="W358" s="4"/>
      <c r="X358" s="4"/>
      <c r="Y358" s="4"/>
      <c r="Z358" s="101"/>
      <c r="AA358" s="50"/>
      <c r="AB358" s="50"/>
      <c r="AC358" s="1"/>
    </row>
    <row r="359" spans="3:29" ht="15" x14ac:dyDescent="0.25">
      <c r="C359" s="1"/>
      <c r="D359" s="1"/>
      <c r="E359" s="17"/>
      <c r="F359" s="17"/>
      <c r="G359" s="18"/>
      <c r="H359" s="19"/>
      <c r="I359" s="3"/>
      <c r="J359" s="52"/>
      <c r="L359" s="1"/>
      <c r="M359" s="1"/>
      <c r="N359" s="1"/>
      <c r="Q359" s="4"/>
      <c r="R359" s="2"/>
      <c r="U359" s="4"/>
      <c r="V359" s="4"/>
      <c r="W359" s="4"/>
      <c r="X359" s="4"/>
      <c r="Y359" s="4"/>
      <c r="Z359" s="101"/>
      <c r="AA359" s="50"/>
      <c r="AB359" s="50"/>
      <c r="AC359" s="1"/>
    </row>
    <row r="360" spans="3:29" ht="15" x14ac:dyDescent="0.25">
      <c r="C360" s="1"/>
      <c r="D360" s="1"/>
      <c r="E360" s="17"/>
      <c r="F360" s="17"/>
      <c r="G360" s="18"/>
      <c r="H360" s="19"/>
      <c r="I360" s="3"/>
      <c r="J360" s="52"/>
      <c r="L360" s="1"/>
      <c r="M360" s="1"/>
      <c r="N360" s="1"/>
      <c r="Q360" s="4"/>
      <c r="R360" s="2"/>
      <c r="U360" s="4"/>
      <c r="V360" s="4"/>
      <c r="W360" s="4"/>
      <c r="X360" s="4"/>
      <c r="Y360" s="4"/>
      <c r="Z360" s="101"/>
      <c r="AA360" s="50"/>
      <c r="AB360" s="50"/>
      <c r="AC360" s="1"/>
    </row>
    <row r="361" spans="3:29" ht="15" x14ac:dyDescent="0.25">
      <c r="C361" s="1"/>
      <c r="D361" s="1"/>
      <c r="E361" s="17"/>
      <c r="F361" s="17"/>
      <c r="G361" s="18"/>
      <c r="H361" s="19"/>
      <c r="I361" s="3"/>
      <c r="J361" s="52"/>
      <c r="L361" s="1"/>
      <c r="M361" s="1"/>
      <c r="N361" s="1"/>
      <c r="Q361" s="4"/>
      <c r="R361" s="2"/>
      <c r="U361" s="4"/>
      <c r="V361" s="4"/>
      <c r="W361" s="4"/>
      <c r="X361" s="4"/>
      <c r="Y361" s="4"/>
      <c r="Z361" s="101"/>
      <c r="AA361" s="50"/>
      <c r="AB361" s="50"/>
      <c r="AC361" s="1"/>
    </row>
    <row r="362" spans="3:29" ht="15" x14ac:dyDescent="0.25">
      <c r="C362" s="1"/>
      <c r="D362" s="1"/>
      <c r="E362" s="17"/>
      <c r="F362" s="17"/>
      <c r="G362" s="18"/>
      <c r="H362" s="19"/>
      <c r="I362" s="3"/>
      <c r="J362" s="52"/>
      <c r="L362" s="1"/>
      <c r="M362" s="1"/>
      <c r="N362" s="1"/>
      <c r="Q362" s="4"/>
      <c r="R362" s="2"/>
      <c r="U362" s="4"/>
      <c r="V362" s="4"/>
      <c r="W362" s="4"/>
      <c r="X362" s="4"/>
      <c r="Y362" s="4"/>
      <c r="Z362" s="101"/>
      <c r="AA362" s="50"/>
      <c r="AB362" s="50"/>
      <c r="AC362" s="1"/>
    </row>
    <row r="363" spans="3:29" ht="15" x14ac:dyDescent="0.25">
      <c r="C363" s="1"/>
      <c r="D363" s="1"/>
      <c r="E363" s="17"/>
      <c r="F363" s="17"/>
      <c r="G363" s="18"/>
      <c r="H363" s="19"/>
      <c r="I363" s="3"/>
      <c r="J363" s="52"/>
      <c r="L363" s="1"/>
      <c r="M363" s="1"/>
      <c r="N363" s="1"/>
      <c r="Q363" s="4"/>
      <c r="R363" s="2"/>
      <c r="U363" s="4"/>
      <c r="V363" s="4"/>
      <c r="W363" s="4"/>
      <c r="X363" s="4"/>
      <c r="Y363" s="4"/>
      <c r="Z363" s="101"/>
      <c r="AA363" s="50"/>
      <c r="AB363" s="50"/>
      <c r="AC363" s="1"/>
    </row>
    <row r="364" spans="3:29" ht="15" x14ac:dyDescent="0.25">
      <c r="C364" s="1"/>
      <c r="D364" s="1"/>
      <c r="E364" s="17"/>
      <c r="F364" s="17"/>
      <c r="G364" s="18"/>
      <c r="H364" s="19"/>
      <c r="I364" s="3"/>
      <c r="J364" s="52"/>
      <c r="L364" s="1"/>
      <c r="M364" s="1"/>
      <c r="N364" s="1"/>
      <c r="Q364" s="4"/>
      <c r="R364" s="2"/>
      <c r="U364" s="4"/>
      <c r="V364" s="4"/>
      <c r="W364" s="4"/>
      <c r="X364" s="4"/>
      <c r="Y364" s="4"/>
      <c r="Z364" s="101"/>
      <c r="AA364" s="50"/>
      <c r="AB364" s="50"/>
      <c r="AC364" s="1"/>
    </row>
    <row r="365" spans="3:29" ht="15" x14ac:dyDescent="0.25">
      <c r="C365" s="1"/>
      <c r="D365" s="1"/>
      <c r="E365" s="17"/>
      <c r="F365" s="17"/>
      <c r="G365" s="18"/>
      <c r="H365" s="19"/>
      <c r="I365" s="3"/>
      <c r="J365" s="52"/>
      <c r="L365" s="1"/>
      <c r="M365" s="1"/>
      <c r="N365" s="1"/>
      <c r="Q365" s="4"/>
      <c r="R365" s="2"/>
      <c r="U365" s="4"/>
      <c r="V365" s="4"/>
      <c r="W365" s="4"/>
      <c r="X365" s="4"/>
      <c r="Y365" s="4"/>
      <c r="Z365" s="101"/>
      <c r="AA365" s="50"/>
      <c r="AB365" s="50"/>
      <c r="AC365" s="1"/>
    </row>
    <row r="366" spans="3:29" ht="15" x14ac:dyDescent="0.25">
      <c r="C366" s="1"/>
      <c r="D366" s="1"/>
      <c r="E366" s="17"/>
      <c r="F366" s="17"/>
      <c r="G366" s="18"/>
      <c r="H366" s="19"/>
      <c r="I366" s="3"/>
      <c r="J366" s="52"/>
      <c r="L366" s="1"/>
      <c r="M366" s="1"/>
      <c r="N366" s="1"/>
      <c r="Q366" s="4"/>
      <c r="R366" s="2"/>
      <c r="U366" s="4"/>
      <c r="V366" s="4"/>
      <c r="W366" s="4"/>
      <c r="X366" s="4"/>
      <c r="Y366" s="4"/>
      <c r="Z366" s="101"/>
      <c r="AA366" s="50"/>
      <c r="AB366" s="50"/>
      <c r="AC366" s="1"/>
    </row>
    <row r="367" spans="3:29" ht="15" x14ac:dyDescent="0.25">
      <c r="C367" s="1"/>
      <c r="D367" s="1"/>
      <c r="E367" s="17"/>
      <c r="F367" s="17"/>
      <c r="G367" s="18"/>
      <c r="H367" s="19"/>
      <c r="I367" s="3"/>
      <c r="J367" s="52"/>
      <c r="L367" s="1"/>
      <c r="M367" s="1"/>
      <c r="N367" s="1"/>
      <c r="Q367" s="4"/>
      <c r="R367" s="2"/>
      <c r="U367" s="4"/>
      <c r="V367" s="4"/>
      <c r="W367" s="4"/>
      <c r="X367" s="4"/>
      <c r="Y367" s="4"/>
      <c r="Z367" s="101"/>
      <c r="AA367" s="50"/>
      <c r="AB367" s="50"/>
      <c r="AC367" s="1"/>
    </row>
    <row r="368" spans="3:29" ht="15" x14ac:dyDescent="0.25">
      <c r="C368" s="1"/>
      <c r="D368" s="1"/>
      <c r="E368" s="17"/>
      <c r="F368" s="17"/>
      <c r="G368" s="18"/>
      <c r="H368" s="19"/>
      <c r="I368" s="3"/>
      <c r="J368" s="52"/>
      <c r="L368" s="1"/>
      <c r="M368" s="1"/>
      <c r="N368" s="1"/>
      <c r="Q368" s="4"/>
      <c r="R368" s="2"/>
      <c r="U368" s="4"/>
      <c r="V368" s="4"/>
      <c r="W368" s="4"/>
      <c r="X368" s="4"/>
      <c r="Y368" s="4"/>
      <c r="Z368" s="101"/>
      <c r="AA368" s="50"/>
      <c r="AB368" s="50"/>
      <c r="AC368" s="1"/>
    </row>
    <row r="369" spans="3:29" ht="15" x14ac:dyDescent="0.25">
      <c r="C369" s="1"/>
      <c r="D369" s="1"/>
      <c r="E369" s="17"/>
      <c r="F369" s="17"/>
      <c r="G369" s="18"/>
      <c r="H369" s="19"/>
      <c r="I369" s="3"/>
      <c r="J369" s="52"/>
      <c r="L369" s="1"/>
      <c r="M369" s="1"/>
      <c r="N369" s="1"/>
      <c r="Q369" s="4"/>
      <c r="R369" s="2"/>
      <c r="U369" s="4"/>
      <c r="V369" s="4"/>
      <c r="W369" s="4"/>
      <c r="X369" s="4"/>
      <c r="Y369" s="4"/>
      <c r="Z369" s="101"/>
      <c r="AA369" s="50"/>
      <c r="AB369" s="50"/>
      <c r="AC369" s="1"/>
    </row>
    <row r="370" spans="3:29" ht="15" x14ac:dyDescent="0.25">
      <c r="C370" s="1"/>
      <c r="D370" s="1"/>
      <c r="E370" s="17"/>
      <c r="F370" s="17"/>
      <c r="G370" s="18"/>
      <c r="H370" s="19"/>
      <c r="I370" s="3"/>
      <c r="J370" s="52"/>
      <c r="L370" s="1"/>
      <c r="M370" s="1"/>
      <c r="N370" s="1"/>
      <c r="Q370" s="4"/>
      <c r="R370" s="2"/>
      <c r="U370" s="4"/>
      <c r="V370" s="4"/>
      <c r="W370" s="4"/>
      <c r="X370" s="4"/>
      <c r="Y370" s="4"/>
      <c r="Z370" s="101"/>
      <c r="AA370" s="50"/>
      <c r="AB370" s="50"/>
      <c r="AC370" s="1"/>
    </row>
    <row r="371" spans="3:29" ht="15" x14ac:dyDescent="0.25">
      <c r="C371" s="1"/>
      <c r="D371" s="1"/>
      <c r="E371" s="17"/>
      <c r="F371" s="17"/>
      <c r="G371" s="18"/>
      <c r="H371" s="19"/>
      <c r="I371" s="3"/>
      <c r="J371" s="52"/>
      <c r="L371" s="1"/>
      <c r="M371" s="1"/>
      <c r="N371" s="1"/>
      <c r="Q371" s="4"/>
      <c r="R371" s="2"/>
      <c r="U371" s="4"/>
      <c r="V371" s="4"/>
      <c r="W371" s="4"/>
      <c r="X371" s="4"/>
      <c r="Y371" s="4"/>
      <c r="Z371" s="101"/>
      <c r="AA371" s="50"/>
      <c r="AB371" s="50"/>
      <c r="AC371" s="1"/>
    </row>
    <row r="372" spans="3:29" ht="15" x14ac:dyDescent="0.25">
      <c r="C372" s="1"/>
      <c r="D372" s="1"/>
      <c r="E372" s="17"/>
      <c r="F372" s="17"/>
      <c r="G372" s="18"/>
      <c r="H372" s="19"/>
      <c r="I372" s="3"/>
      <c r="J372" s="52"/>
      <c r="L372" s="1"/>
      <c r="M372" s="1"/>
      <c r="N372" s="1"/>
      <c r="Q372" s="4"/>
      <c r="R372" s="2"/>
      <c r="U372" s="4"/>
      <c r="V372" s="4"/>
      <c r="W372" s="4"/>
      <c r="X372" s="4"/>
      <c r="Y372" s="4"/>
      <c r="Z372" s="101"/>
      <c r="AA372" s="50"/>
      <c r="AB372" s="50"/>
      <c r="AC372" s="1"/>
    </row>
    <row r="373" spans="3:29" ht="15" x14ac:dyDescent="0.25">
      <c r="C373" s="1"/>
      <c r="D373" s="1"/>
      <c r="E373" s="17"/>
      <c r="F373" s="17"/>
      <c r="G373" s="18"/>
      <c r="H373" s="19"/>
      <c r="I373" s="3"/>
      <c r="J373" s="52"/>
      <c r="L373" s="1"/>
      <c r="M373" s="1"/>
      <c r="N373" s="1"/>
      <c r="Q373" s="4"/>
      <c r="R373" s="2"/>
      <c r="U373" s="4"/>
      <c r="V373" s="4"/>
      <c r="W373" s="4"/>
      <c r="X373" s="4"/>
      <c r="Y373" s="4"/>
      <c r="Z373" s="101"/>
      <c r="AA373" s="50"/>
      <c r="AB373" s="50"/>
      <c r="AC373" s="1"/>
    </row>
    <row r="374" spans="3:29" ht="15" x14ac:dyDescent="0.25">
      <c r="C374" s="1"/>
      <c r="D374" s="1"/>
      <c r="E374" s="17"/>
      <c r="F374" s="17"/>
      <c r="G374" s="18"/>
      <c r="H374" s="19"/>
      <c r="I374" s="3"/>
      <c r="J374" s="52"/>
      <c r="L374" s="1"/>
      <c r="M374" s="1"/>
      <c r="N374" s="1"/>
      <c r="Q374" s="4"/>
      <c r="R374" s="2"/>
      <c r="U374" s="4"/>
      <c r="V374" s="4"/>
      <c r="W374" s="4"/>
      <c r="X374" s="4"/>
      <c r="Y374" s="4"/>
      <c r="Z374" s="101"/>
      <c r="AA374" s="50"/>
      <c r="AB374" s="50"/>
      <c r="AC374" s="1"/>
    </row>
    <row r="375" spans="3:29" ht="15" x14ac:dyDescent="0.25">
      <c r="C375" s="1"/>
      <c r="D375" s="1"/>
      <c r="E375" s="17"/>
      <c r="F375" s="17"/>
      <c r="G375" s="18"/>
      <c r="H375" s="19"/>
      <c r="I375" s="3"/>
      <c r="J375" s="52"/>
      <c r="L375" s="1"/>
      <c r="M375" s="1"/>
      <c r="N375" s="1"/>
      <c r="Q375" s="4"/>
      <c r="R375" s="2"/>
      <c r="U375" s="4"/>
      <c r="V375" s="4"/>
      <c r="W375" s="4"/>
      <c r="X375" s="4"/>
      <c r="Y375" s="4"/>
      <c r="Z375" s="101"/>
      <c r="AA375" s="50"/>
      <c r="AB375" s="50"/>
      <c r="AC375" s="1"/>
    </row>
    <row r="376" spans="3:29" ht="15" x14ac:dyDescent="0.25">
      <c r="C376" s="1"/>
      <c r="D376" s="1"/>
      <c r="E376" s="17"/>
      <c r="F376" s="17"/>
      <c r="G376" s="18"/>
      <c r="H376" s="19"/>
      <c r="I376" s="3"/>
      <c r="J376" s="52"/>
      <c r="L376" s="1"/>
      <c r="M376" s="1"/>
      <c r="N376" s="1"/>
      <c r="Q376" s="4"/>
      <c r="R376" s="2"/>
      <c r="U376" s="4"/>
      <c r="V376" s="4"/>
      <c r="W376" s="4"/>
      <c r="X376" s="4"/>
      <c r="Y376" s="4"/>
      <c r="Z376" s="101"/>
      <c r="AA376" s="50"/>
      <c r="AB376" s="50"/>
      <c r="AC376" s="1"/>
    </row>
    <row r="377" spans="3:29" ht="15" x14ac:dyDescent="0.25">
      <c r="C377" s="1"/>
      <c r="D377" s="1"/>
      <c r="E377" s="17"/>
      <c r="F377" s="17"/>
      <c r="G377" s="18"/>
      <c r="H377" s="19"/>
      <c r="I377" s="3"/>
      <c r="J377" s="52"/>
      <c r="L377" s="1"/>
      <c r="M377" s="1"/>
      <c r="N377" s="1"/>
      <c r="Q377" s="4"/>
      <c r="R377" s="2"/>
      <c r="U377" s="4"/>
      <c r="V377" s="4"/>
      <c r="W377" s="4"/>
      <c r="X377" s="4"/>
      <c r="Y377" s="4"/>
      <c r="Z377" s="101"/>
      <c r="AA377" s="50"/>
      <c r="AB377" s="50"/>
      <c r="AC377" s="1"/>
    </row>
    <row r="378" spans="3:29" ht="15" x14ac:dyDescent="0.25">
      <c r="C378" s="1"/>
      <c r="D378" s="1"/>
      <c r="E378" s="17"/>
      <c r="F378" s="17"/>
      <c r="G378" s="18"/>
      <c r="H378" s="19"/>
      <c r="I378" s="3"/>
      <c r="J378" s="52"/>
      <c r="L378" s="1"/>
      <c r="M378" s="1"/>
      <c r="N378" s="1"/>
      <c r="Q378" s="4"/>
      <c r="R378" s="2"/>
      <c r="U378" s="4"/>
      <c r="V378" s="4"/>
      <c r="W378" s="4"/>
      <c r="X378" s="4"/>
      <c r="Y378" s="4"/>
      <c r="Z378" s="101"/>
      <c r="AA378" s="50"/>
      <c r="AB378" s="50"/>
      <c r="AC378" s="1"/>
    </row>
    <row r="379" spans="3:29" ht="15" x14ac:dyDescent="0.25">
      <c r="C379" s="1"/>
      <c r="D379" s="1"/>
      <c r="E379" s="17"/>
      <c r="F379" s="17"/>
      <c r="G379" s="18"/>
      <c r="H379" s="19"/>
      <c r="I379" s="3"/>
      <c r="J379" s="52"/>
      <c r="L379" s="1"/>
      <c r="M379" s="1"/>
      <c r="N379" s="1"/>
      <c r="Q379" s="4"/>
      <c r="R379" s="2"/>
      <c r="U379" s="4"/>
      <c r="V379" s="4"/>
      <c r="W379" s="4"/>
      <c r="X379" s="4"/>
      <c r="Y379" s="4"/>
      <c r="Z379" s="101"/>
      <c r="AA379" s="50"/>
      <c r="AB379" s="50"/>
      <c r="AC379" s="1"/>
    </row>
    <row r="380" spans="3:29" ht="15" x14ac:dyDescent="0.25">
      <c r="C380" s="1"/>
      <c r="D380" s="1"/>
      <c r="E380" s="17"/>
      <c r="F380" s="17"/>
      <c r="G380" s="18"/>
      <c r="H380" s="19"/>
      <c r="I380" s="3"/>
      <c r="J380" s="52"/>
      <c r="L380" s="1"/>
      <c r="M380" s="1"/>
      <c r="N380" s="1"/>
      <c r="Q380" s="4"/>
      <c r="R380" s="2"/>
      <c r="U380" s="4"/>
      <c r="V380" s="4"/>
      <c r="W380" s="4"/>
      <c r="X380" s="4"/>
      <c r="Y380" s="4"/>
      <c r="Z380" s="101"/>
      <c r="AA380" s="50"/>
      <c r="AB380" s="50"/>
      <c r="AC380" s="1"/>
    </row>
    <row r="381" spans="3:29" ht="15" x14ac:dyDescent="0.25">
      <c r="C381" s="1"/>
      <c r="D381" s="1"/>
      <c r="E381" s="17"/>
      <c r="F381" s="17"/>
      <c r="G381" s="18"/>
      <c r="H381" s="19"/>
      <c r="I381" s="3"/>
      <c r="J381" s="52"/>
      <c r="L381" s="1"/>
      <c r="M381" s="1"/>
      <c r="N381" s="1"/>
      <c r="Q381" s="4"/>
      <c r="R381" s="2"/>
      <c r="U381" s="4"/>
      <c r="V381" s="4"/>
      <c r="W381" s="4"/>
      <c r="X381" s="4"/>
      <c r="Y381" s="4"/>
      <c r="Z381" s="101"/>
      <c r="AA381" s="50"/>
      <c r="AB381" s="50"/>
      <c r="AC381" s="1"/>
    </row>
    <row r="382" spans="3:29" ht="15" x14ac:dyDescent="0.25">
      <c r="C382" s="1"/>
      <c r="D382" s="1"/>
      <c r="E382" s="17"/>
      <c r="F382" s="17"/>
      <c r="G382" s="18"/>
      <c r="H382" s="19"/>
      <c r="I382" s="3"/>
      <c r="J382" s="52"/>
      <c r="L382" s="1"/>
      <c r="M382" s="1"/>
      <c r="N382" s="1"/>
      <c r="Q382" s="4"/>
      <c r="R382" s="2"/>
      <c r="U382" s="4"/>
      <c r="V382" s="4"/>
      <c r="W382" s="4"/>
      <c r="X382" s="4"/>
      <c r="Y382" s="4"/>
      <c r="Z382" s="101"/>
      <c r="AA382" s="50"/>
      <c r="AB382" s="50"/>
      <c r="AC382" s="1"/>
    </row>
    <row r="383" spans="3:29" ht="15" x14ac:dyDescent="0.25">
      <c r="C383" s="1"/>
      <c r="D383" s="1"/>
      <c r="E383" s="17"/>
      <c r="F383" s="17"/>
      <c r="G383" s="18"/>
      <c r="H383" s="19"/>
      <c r="I383" s="3"/>
      <c r="J383" s="52"/>
      <c r="L383" s="1"/>
      <c r="M383" s="1"/>
      <c r="N383" s="1"/>
      <c r="Q383" s="4"/>
      <c r="R383" s="2"/>
      <c r="U383" s="4"/>
      <c r="V383" s="4"/>
      <c r="W383" s="4"/>
      <c r="X383" s="4"/>
      <c r="Y383" s="4"/>
      <c r="Z383" s="101"/>
      <c r="AA383" s="50"/>
      <c r="AB383" s="50"/>
      <c r="AC383" s="1"/>
    </row>
    <row r="384" spans="3:29" ht="15" x14ac:dyDescent="0.25">
      <c r="C384" s="1"/>
      <c r="D384" s="1"/>
      <c r="E384" s="17"/>
      <c r="F384" s="17"/>
      <c r="G384" s="18"/>
      <c r="H384" s="19"/>
      <c r="I384" s="3"/>
      <c r="J384" s="52"/>
      <c r="L384" s="1"/>
      <c r="M384" s="1"/>
      <c r="N384" s="1"/>
      <c r="Q384" s="4"/>
      <c r="R384" s="2"/>
      <c r="U384" s="4"/>
      <c r="V384" s="4"/>
      <c r="W384" s="4"/>
      <c r="X384" s="4"/>
      <c r="Y384" s="4"/>
      <c r="Z384" s="101"/>
      <c r="AA384" s="50"/>
      <c r="AB384" s="50"/>
      <c r="AC384" s="1"/>
    </row>
    <row r="385" spans="3:29" ht="15" x14ac:dyDescent="0.25">
      <c r="C385" s="1"/>
      <c r="D385" s="1"/>
      <c r="E385" s="17"/>
      <c r="F385" s="17"/>
      <c r="G385" s="18"/>
      <c r="H385" s="19"/>
      <c r="I385" s="3"/>
      <c r="J385" s="52"/>
      <c r="L385" s="1"/>
      <c r="M385" s="1"/>
      <c r="N385" s="1"/>
      <c r="Q385" s="4"/>
      <c r="R385" s="2"/>
      <c r="U385" s="4"/>
      <c r="V385" s="4"/>
      <c r="W385" s="4"/>
      <c r="X385" s="4"/>
      <c r="Y385" s="4"/>
      <c r="Z385" s="101"/>
      <c r="AA385" s="50"/>
      <c r="AB385" s="50"/>
      <c r="AC385" s="1"/>
    </row>
    <row r="386" spans="3:29" ht="15" x14ac:dyDescent="0.25">
      <c r="C386" s="1"/>
      <c r="D386" s="1"/>
      <c r="E386" s="17"/>
      <c r="F386" s="17"/>
      <c r="G386" s="18"/>
      <c r="H386" s="19"/>
      <c r="I386" s="3"/>
      <c r="J386" s="52"/>
      <c r="L386" s="1"/>
      <c r="M386" s="1"/>
      <c r="N386" s="1"/>
      <c r="Q386" s="4"/>
      <c r="R386" s="2"/>
      <c r="U386" s="4"/>
      <c r="V386" s="4"/>
      <c r="W386" s="4"/>
      <c r="X386" s="4"/>
      <c r="Y386" s="4"/>
      <c r="Z386" s="101"/>
      <c r="AA386" s="50"/>
      <c r="AB386" s="50"/>
      <c r="AC386" s="1"/>
    </row>
    <row r="387" spans="3:29" ht="15" x14ac:dyDescent="0.25">
      <c r="C387" s="1"/>
      <c r="D387" s="1"/>
      <c r="E387" s="17"/>
      <c r="F387" s="17"/>
      <c r="G387" s="18"/>
      <c r="H387" s="19"/>
      <c r="I387" s="3"/>
      <c r="J387" s="52"/>
      <c r="L387" s="1"/>
      <c r="M387" s="1"/>
      <c r="N387" s="1"/>
      <c r="Q387" s="4"/>
      <c r="R387" s="2"/>
      <c r="U387" s="4"/>
      <c r="V387" s="4"/>
      <c r="W387" s="4"/>
      <c r="X387" s="4"/>
      <c r="Y387" s="4"/>
      <c r="Z387" s="101"/>
      <c r="AA387" s="50"/>
      <c r="AB387" s="50"/>
      <c r="AC387" s="1"/>
    </row>
    <row r="388" spans="3:29" ht="15" x14ac:dyDescent="0.25">
      <c r="C388" s="1"/>
      <c r="D388" s="1"/>
      <c r="E388" s="17"/>
      <c r="F388" s="17"/>
      <c r="G388" s="18"/>
      <c r="H388" s="19"/>
      <c r="I388" s="3"/>
      <c r="J388" s="52"/>
      <c r="L388" s="1"/>
      <c r="M388" s="1"/>
      <c r="N388" s="1"/>
      <c r="Q388" s="4"/>
      <c r="R388" s="2"/>
      <c r="U388" s="4"/>
      <c r="V388" s="4"/>
      <c r="W388" s="4"/>
      <c r="X388" s="4"/>
      <c r="Y388" s="4"/>
      <c r="Z388" s="101"/>
      <c r="AA388" s="50"/>
      <c r="AB388" s="50"/>
      <c r="AC388" s="1"/>
    </row>
    <row r="389" spans="3:29" ht="15" x14ac:dyDescent="0.25">
      <c r="C389" s="1"/>
      <c r="D389" s="1"/>
      <c r="E389" s="17"/>
      <c r="F389" s="17"/>
      <c r="G389" s="18"/>
      <c r="H389" s="19"/>
      <c r="I389" s="3"/>
      <c r="J389" s="52"/>
      <c r="L389" s="1"/>
      <c r="M389" s="1"/>
      <c r="N389" s="1"/>
      <c r="Q389" s="4"/>
      <c r="R389" s="2"/>
      <c r="U389" s="4"/>
      <c r="V389" s="4"/>
      <c r="W389" s="4"/>
      <c r="X389" s="4"/>
      <c r="Y389" s="4"/>
      <c r="Z389" s="101"/>
      <c r="AA389" s="50"/>
      <c r="AB389" s="50"/>
      <c r="AC389" s="1"/>
    </row>
    <row r="390" spans="3:29" ht="15" x14ac:dyDescent="0.25">
      <c r="C390" s="1"/>
      <c r="D390" s="1"/>
      <c r="E390" s="17"/>
      <c r="F390" s="17"/>
      <c r="G390" s="18"/>
      <c r="H390" s="19"/>
      <c r="I390" s="3"/>
      <c r="J390" s="52"/>
      <c r="L390" s="1"/>
      <c r="M390" s="1"/>
      <c r="N390" s="1"/>
      <c r="Q390" s="4"/>
      <c r="R390" s="2"/>
      <c r="U390" s="4"/>
      <c r="V390" s="4"/>
      <c r="W390" s="4"/>
      <c r="X390" s="4"/>
      <c r="Y390" s="4"/>
      <c r="Z390" s="101"/>
      <c r="AA390" s="50"/>
      <c r="AB390" s="50"/>
      <c r="AC390" s="1"/>
    </row>
    <row r="391" spans="3:29" ht="15" x14ac:dyDescent="0.25">
      <c r="C391" s="1"/>
      <c r="D391" s="1"/>
      <c r="E391" s="17"/>
      <c r="F391" s="17"/>
      <c r="G391" s="18"/>
      <c r="H391" s="19"/>
      <c r="I391" s="3"/>
      <c r="J391" s="52"/>
      <c r="L391" s="1"/>
      <c r="M391" s="1"/>
      <c r="N391" s="1"/>
      <c r="Q391" s="4"/>
      <c r="R391" s="2"/>
      <c r="U391" s="4"/>
      <c r="V391" s="4"/>
      <c r="W391" s="4"/>
      <c r="X391" s="4"/>
      <c r="Y391" s="4"/>
      <c r="Z391" s="101"/>
      <c r="AA391" s="50"/>
      <c r="AB391" s="50"/>
      <c r="AC391" s="1"/>
    </row>
    <row r="392" spans="3:29" ht="15" x14ac:dyDescent="0.25">
      <c r="C392" s="1"/>
      <c r="D392" s="1"/>
      <c r="E392" s="17"/>
      <c r="F392" s="17"/>
      <c r="G392" s="18"/>
      <c r="H392" s="19"/>
      <c r="I392" s="3"/>
      <c r="J392" s="52"/>
      <c r="L392" s="1"/>
      <c r="M392" s="1"/>
      <c r="N392" s="1"/>
      <c r="Q392" s="4"/>
      <c r="R392" s="2"/>
      <c r="U392" s="4"/>
      <c r="V392" s="4"/>
      <c r="W392" s="4"/>
      <c r="X392" s="4"/>
      <c r="Y392" s="4"/>
      <c r="Z392" s="101"/>
      <c r="AA392" s="50"/>
      <c r="AB392" s="50"/>
      <c r="AC392" s="1"/>
    </row>
    <row r="393" spans="3:29" ht="15" x14ac:dyDescent="0.25">
      <c r="C393" s="1"/>
      <c r="D393" s="1"/>
      <c r="E393" s="17"/>
      <c r="F393" s="17"/>
      <c r="G393" s="18"/>
      <c r="H393" s="19"/>
      <c r="I393" s="3"/>
      <c r="J393" s="52"/>
      <c r="L393" s="1"/>
      <c r="M393" s="1"/>
      <c r="N393" s="1"/>
      <c r="Q393" s="4"/>
      <c r="R393" s="2"/>
      <c r="U393" s="4"/>
      <c r="V393" s="4"/>
      <c r="W393" s="4"/>
      <c r="X393" s="4"/>
      <c r="Y393" s="4"/>
      <c r="Z393" s="101"/>
      <c r="AA393" s="50"/>
      <c r="AB393" s="50"/>
      <c r="AC393" s="1"/>
    </row>
    <row r="394" spans="3:29" ht="15" x14ac:dyDescent="0.25">
      <c r="C394" s="1"/>
      <c r="D394" s="1"/>
      <c r="E394" s="17"/>
      <c r="F394" s="17"/>
      <c r="G394" s="18"/>
      <c r="H394" s="19"/>
      <c r="I394" s="3"/>
      <c r="J394" s="52"/>
      <c r="L394" s="1"/>
      <c r="M394" s="1"/>
      <c r="N394" s="1"/>
      <c r="Q394" s="4"/>
      <c r="R394" s="2"/>
      <c r="U394" s="4"/>
      <c r="V394" s="4"/>
      <c r="W394" s="4"/>
      <c r="X394" s="4"/>
      <c r="Y394" s="4"/>
      <c r="Z394" s="101"/>
      <c r="AA394" s="50"/>
      <c r="AB394" s="50"/>
      <c r="AC394" s="1"/>
    </row>
    <row r="395" spans="3:29" ht="15" x14ac:dyDescent="0.25">
      <c r="C395" s="1"/>
      <c r="D395" s="1"/>
      <c r="E395" s="17"/>
      <c r="F395" s="17"/>
      <c r="G395" s="18"/>
      <c r="H395" s="19"/>
      <c r="I395" s="3"/>
      <c r="J395" s="52"/>
      <c r="L395" s="1"/>
      <c r="M395" s="1"/>
      <c r="N395" s="1"/>
      <c r="Q395" s="4"/>
      <c r="R395" s="2"/>
      <c r="U395" s="4"/>
      <c r="V395" s="4"/>
      <c r="W395" s="4"/>
      <c r="X395" s="4"/>
      <c r="Y395" s="4"/>
      <c r="Z395" s="101"/>
      <c r="AA395" s="50"/>
      <c r="AB395" s="50"/>
      <c r="AC395" s="1"/>
    </row>
    <row r="396" spans="3:29" ht="15" x14ac:dyDescent="0.25">
      <c r="C396" s="1"/>
      <c r="D396" s="1"/>
      <c r="E396" s="17"/>
      <c r="F396" s="17"/>
      <c r="G396" s="18"/>
      <c r="H396" s="19"/>
      <c r="I396" s="3"/>
      <c r="J396" s="52"/>
      <c r="L396" s="1"/>
      <c r="M396" s="1"/>
      <c r="N396" s="1"/>
      <c r="Q396" s="4"/>
      <c r="R396" s="2"/>
      <c r="U396" s="4"/>
      <c r="V396" s="4"/>
      <c r="W396" s="4"/>
      <c r="X396" s="4"/>
      <c r="Y396" s="4"/>
      <c r="Z396" s="101"/>
      <c r="AA396" s="50"/>
      <c r="AB396" s="50"/>
      <c r="AC396" s="1"/>
    </row>
    <row r="397" spans="3:29" ht="15" x14ac:dyDescent="0.25">
      <c r="C397" s="1"/>
      <c r="D397" s="1"/>
      <c r="E397" s="17"/>
      <c r="F397" s="17"/>
      <c r="G397" s="18"/>
      <c r="H397" s="19"/>
      <c r="I397" s="3"/>
      <c r="J397" s="52"/>
      <c r="L397" s="1"/>
      <c r="M397" s="1"/>
      <c r="N397" s="1"/>
      <c r="Q397" s="4"/>
      <c r="R397" s="2"/>
      <c r="U397" s="4"/>
      <c r="V397" s="4"/>
      <c r="W397" s="4"/>
      <c r="X397" s="4"/>
      <c r="Y397" s="4"/>
      <c r="Z397" s="101"/>
      <c r="AA397" s="50"/>
      <c r="AB397" s="50"/>
      <c r="AC397" s="1"/>
    </row>
    <row r="398" spans="3:29" ht="15" x14ac:dyDescent="0.25">
      <c r="C398" s="1"/>
      <c r="D398" s="1"/>
      <c r="E398" s="17"/>
      <c r="F398" s="17"/>
      <c r="G398" s="18"/>
      <c r="H398" s="19"/>
      <c r="I398" s="3"/>
      <c r="J398" s="52"/>
      <c r="L398" s="1"/>
      <c r="M398" s="1"/>
      <c r="N398" s="1"/>
      <c r="Q398" s="4"/>
      <c r="R398" s="2"/>
      <c r="U398" s="4"/>
      <c r="V398" s="4"/>
      <c r="W398" s="4"/>
      <c r="X398" s="4"/>
      <c r="Y398" s="4"/>
      <c r="Z398" s="101"/>
      <c r="AA398" s="50"/>
      <c r="AB398" s="50"/>
      <c r="AC398" s="1"/>
    </row>
    <row r="399" spans="3:29" ht="15" x14ac:dyDescent="0.25">
      <c r="C399" s="1"/>
      <c r="D399" s="1"/>
      <c r="E399" s="17"/>
      <c r="F399" s="17"/>
      <c r="G399" s="18"/>
      <c r="H399" s="19"/>
      <c r="I399" s="3"/>
      <c r="J399" s="52"/>
      <c r="L399" s="1"/>
      <c r="M399" s="1"/>
      <c r="N399" s="1"/>
      <c r="Q399" s="4"/>
      <c r="R399" s="2"/>
      <c r="U399" s="4"/>
      <c r="V399" s="4"/>
      <c r="W399" s="4"/>
      <c r="X399" s="4"/>
      <c r="Y399" s="4"/>
      <c r="Z399" s="101"/>
      <c r="AA399" s="50"/>
      <c r="AB399" s="50"/>
      <c r="AC399" s="1"/>
    </row>
    <row r="400" spans="3:29" ht="15" x14ac:dyDescent="0.25">
      <c r="C400" s="1"/>
      <c r="D400" s="1"/>
      <c r="E400" s="17"/>
      <c r="F400" s="17"/>
      <c r="G400" s="18"/>
      <c r="H400" s="19"/>
      <c r="I400" s="3"/>
      <c r="J400" s="52"/>
      <c r="L400" s="1"/>
      <c r="M400" s="1"/>
      <c r="N400" s="1"/>
      <c r="Q400" s="4"/>
      <c r="R400" s="2"/>
      <c r="U400" s="4"/>
      <c r="V400" s="4"/>
      <c r="W400" s="4"/>
      <c r="X400" s="4"/>
      <c r="Y400" s="4"/>
      <c r="Z400" s="101"/>
      <c r="AA400" s="50"/>
      <c r="AB400" s="50"/>
      <c r="AC400" s="1"/>
    </row>
    <row r="401" spans="3:29" ht="15" x14ac:dyDescent="0.25">
      <c r="C401" s="1"/>
      <c r="D401" s="1"/>
      <c r="E401" s="17"/>
      <c r="F401" s="17"/>
      <c r="G401" s="18"/>
      <c r="H401" s="19"/>
      <c r="I401" s="3"/>
      <c r="J401" s="52"/>
      <c r="L401" s="1"/>
      <c r="M401" s="1"/>
      <c r="N401" s="1"/>
      <c r="Q401" s="4"/>
      <c r="R401" s="2"/>
      <c r="U401" s="4"/>
      <c r="V401" s="4"/>
      <c r="W401" s="4"/>
      <c r="X401" s="4"/>
      <c r="Y401" s="4"/>
      <c r="Z401" s="101"/>
      <c r="AA401" s="50"/>
      <c r="AB401" s="50"/>
      <c r="AC401" s="1"/>
    </row>
    <row r="402" spans="3:29" ht="15" x14ac:dyDescent="0.25">
      <c r="C402" s="1"/>
      <c r="D402" s="1"/>
      <c r="E402" s="17"/>
      <c r="F402" s="17"/>
      <c r="G402" s="18"/>
      <c r="H402" s="19"/>
      <c r="I402" s="3"/>
      <c r="J402" s="52"/>
      <c r="L402" s="1"/>
      <c r="M402" s="1"/>
      <c r="N402" s="1"/>
      <c r="Q402" s="4"/>
      <c r="R402" s="2"/>
      <c r="U402" s="4"/>
      <c r="V402" s="4"/>
      <c r="W402" s="4"/>
      <c r="X402" s="4"/>
      <c r="Y402" s="4"/>
      <c r="Z402" s="101"/>
      <c r="AA402" s="50"/>
      <c r="AB402" s="50"/>
      <c r="AC402" s="1"/>
    </row>
    <row r="403" spans="3:29" ht="15" x14ac:dyDescent="0.25">
      <c r="C403" s="1"/>
      <c r="D403" s="1"/>
      <c r="E403" s="17"/>
      <c r="F403" s="17"/>
      <c r="G403" s="18"/>
      <c r="H403" s="19"/>
      <c r="I403" s="3"/>
      <c r="J403" s="52"/>
      <c r="L403" s="1"/>
      <c r="M403" s="1"/>
      <c r="N403" s="1"/>
      <c r="Q403" s="4"/>
      <c r="R403" s="2"/>
      <c r="U403" s="4"/>
      <c r="V403" s="4"/>
      <c r="W403" s="4"/>
      <c r="X403" s="4"/>
      <c r="Y403" s="4"/>
      <c r="Z403" s="101"/>
      <c r="AA403" s="50"/>
      <c r="AB403" s="50"/>
      <c r="AC403" s="1"/>
    </row>
    <row r="404" spans="3:29" ht="15" x14ac:dyDescent="0.25">
      <c r="C404" s="1"/>
      <c r="D404" s="1"/>
      <c r="E404" s="17"/>
      <c r="F404" s="17"/>
      <c r="G404" s="18"/>
      <c r="H404" s="19"/>
      <c r="I404" s="3"/>
      <c r="J404" s="52"/>
      <c r="L404" s="1"/>
      <c r="M404" s="1"/>
      <c r="N404" s="1"/>
      <c r="Q404" s="4"/>
      <c r="R404" s="2"/>
      <c r="U404" s="4"/>
      <c r="V404" s="4"/>
      <c r="W404" s="4"/>
      <c r="X404" s="4"/>
      <c r="Y404" s="4"/>
      <c r="Z404" s="101"/>
      <c r="AA404" s="50"/>
      <c r="AB404" s="50"/>
      <c r="AC404" s="1"/>
    </row>
    <row r="405" spans="3:29" ht="15" x14ac:dyDescent="0.25">
      <c r="C405" s="1"/>
      <c r="D405" s="1"/>
      <c r="E405" s="17"/>
      <c r="F405" s="17"/>
      <c r="G405" s="18"/>
      <c r="H405" s="19"/>
      <c r="I405" s="3"/>
      <c r="J405" s="52"/>
      <c r="L405" s="1"/>
      <c r="M405" s="1"/>
      <c r="N405" s="1"/>
      <c r="Q405" s="4"/>
      <c r="R405" s="2"/>
      <c r="U405" s="4"/>
      <c r="V405" s="4"/>
      <c r="W405" s="4"/>
      <c r="X405" s="4"/>
      <c r="Y405" s="4"/>
      <c r="Z405" s="101"/>
      <c r="AA405" s="50"/>
      <c r="AB405" s="50"/>
      <c r="AC405" s="1"/>
    </row>
    <row r="406" spans="3:29" ht="15" x14ac:dyDescent="0.25">
      <c r="C406" s="1"/>
      <c r="D406" s="1"/>
      <c r="E406" s="17"/>
      <c r="F406" s="17"/>
      <c r="G406" s="18"/>
      <c r="H406" s="19"/>
      <c r="I406" s="3"/>
      <c r="J406" s="52"/>
      <c r="L406" s="1"/>
      <c r="M406" s="1"/>
      <c r="N406" s="1"/>
      <c r="Q406" s="4"/>
      <c r="R406" s="2"/>
      <c r="U406" s="4"/>
      <c r="V406" s="4"/>
      <c r="W406" s="4"/>
      <c r="X406" s="4"/>
      <c r="Y406" s="4"/>
      <c r="Z406" s="101"/>
      <c r="AA406" s="50"/>
      <c r="AB406" s="50"/>
      <c r="AC406" s="1"/>
    </row>
    <row r="407" spans="3:29" ht="15" x14ac:dyDescent="0.25">
      <c r="C407" s="1"/>
      <c r="D407" s="1"/>
      <c r="E407" s="17"/>
      <c r="F407" s="17"/>
      <c r="G407" s="18"/>
      <c r="H407" s="19"/>
      <c r="I407" s="3"/>
      <c r="J407" s="52"/>
      <c r="L407" s="1"/>
      <c r="M407" s="1"/>
      <c r="N407" s="1"/>
      <c r="Q407" s="4"/>
      <c r="R407" s="2"/>
      <c r="U407" s="4"/>
      <c r="V407" s="4"/>
      <c r="W407" s="4"/>
      <c r="X407" s="4"/>
      <c r="Y407" s="4"/>
      <c r="Z407" s="101"/>
      <c r="AA407" s="50"/>
      <c r="AB407" s="50"/>
      <c r="AC407" s="1"/>
    </row>
    <row r="408" spans="3:29" ht="15" x14ac:dyDescent="0.25">
      <c r="C408" s="1"/>
      <c r="D408" s="1"/>
      <c r="E408" s="17"/>
      <c r="F408" s="17"/>
      <c r="G408" s="18"/>
      <c r="H408" s="19"/>
      <c r="I408" s="3"/>
      <c r="J408" s="52"/>
      <c r="L408" s="1"/>
      <c r="M408" s="1"/>
      <c r="N408" s="1"/>
      <c r="Q408" s="4"/>
      <c r="R408" s="2"/>
      <c r="U408" s="4"/>
      <c r="V408" s="4"/>
      <c r="W408" s="4"/>
      <c r="X408" s="4"/>
      <c r="Y408" s="4"/>
      <c r="Z408" s="101"/>
      <c r="AA408" s="50"/>
      <c r="AB408" s="50"/>
      <c r="AC408" s="1"/>
    </row>
    <row r="409" spans="3:29" ht="15" x14ac:dyDescent="0.25">
      <c r="C409" s="1"/>
      <c r="D409" s="1"/>
      <c r="E409" s="17"/>
      <c r="F409" s="17"/>
      <c r="G409" s="18"/>
      <c r="H409" s="19"/>
      <c r="I409" s="3"/>
      <c r="J409" s="52"/>
      <c r="L409" s="1"/>
      <c r="M409" s="1"/>
      <c r="N409" s="1"/>
      <c r="Q409" s="4"/>
      <c r="R409" s="2"/>
      <c r="U409" s="4"/>
      <c r="V409" s="4"/>
      <c r="W409" s="4"/>
      <c r="X409" s="4"/>
      <c r="Y409" s="4"/>
      <c r="Z409" s="101"/>
      <c r="AA409" s="50"/>
      <c r="AB409" s="50"/>
      <c r="AC409" s="1"/>
    </row>
    <row r="410" spans="3:29" ht="15" x14ac:dyDescent="0.25">
      <c r="C410" s="1"/>
      <c r="D410" s="1"/>
      <c r="E410" s="17"/>
      <c r="F410" s="17"/>
      <c r="G410" s="18"/>
      <c r="H410" s="19"/>
      <c r="I410" s="3"/>
      <c r="J410" s="52"/>
      <c r="L410" s="1"/>
      <c r="M410" s="1"/>
      <c r="N410" s="1"/>
      <c r="Q410" s="4"/>
      <c r="R410" s="2"/>
      <c r="U410" s="4"/>
      <c r="V410" s="4"/>
      <c r="W410" s="4"/>
      <c r="X410" s="4"/>
      <c r="Y410" s="4"/>
      <c r="Z410" s="101"/>
      <c r="AA410" s="50"/>
      <c r="AB410" s="50"/>
      <c r="AC410" s="1"/>
    </row>
    <row r="411" spans="3:29" ht="15" x14ac:dyDescent="0.25">
      <c r="C411" s="1"/>
      <c r="D411" s="1"/>
      <c r="E411" s="17"/>
      <c r="F411" s="17"/>
      <c r="G411" s="18"/>
      <c r="H411" s="19"/>
      <c r="I411" s="3"/>
      <c r="J411" s="52"/>
      <c r="L411" s="1"/>
      <c r="M411" s="1"/>
      <c r="N411" s="1"/>
      <c r="Q411" s="4"/>
      <c r="R411" s="2"/>
      <c r="U411" s="4"/>
      <c r="V411" s="4"/>
      <c r="W411" s="4"/>
      <c r="X411" s="4"/>
      <c r="Y411" s="4"/>
      <c r="Z411" s="101"/>
      <c r="AA411" s="50"/>
      <c r="AB411" s="50"/>
      <c r="AC411" s="1"/>
    </row>
    <row r="412" spans="3:29" ht="15" x14ac:dyDescent="0.25">
      <c r="C412" s="1"/>
      <c r="D412" s="1"/>
      <c r="E412" s="17"/>
      <c r="F412" s="17"/>
      <c r="G412" s="18"/>
      <c r="H412" s="19"/>
      <c r="I412" s="3"/>
      <c r="J412" s="52"/>
      <c r="L412" s="1"/>
      <c r="M412" s="1"/>
      <c r="N412" s="1"/>
      <c r="Q412" s="4"/>
      <c r="R412" s="2"/>
      <c r="U412" s="4"/>
      <c r="V412" s="4"/>
      <c r="W412" s="4"/>
      <c r="X412" s="4"/>
      <c r="Y412" s="4"/>
      <c r="Z412" s="101"/>
      <c r="AA412" s="50"/>
      <c r="AB412" s="50"/>
      <c r="AC412" s="1"/>
    </row>
    <row r="413" spans="3:29" ht="15" x14ac:dyDescent="0.25">
      <c r="C413" s="1"/>
      <c r="D413" s="1"/>
      <c r="E413" s="17"/>
      <c r="F413" s="17"/>
      <c r="G413" s="18"/>
      <c r="H413" s="19"/>
      <c r="I413" s="3"/>
      <c r="J413" s="52"/>
      <c r="L413" s="1"/>
      <c r="M413" s="1"/>
      <c r="N413" s="1"/>
      <c r="Q413" s="4"/>
      <c r="R413" s="2"/>
      <c r="U413" s="4"/>
      <c r="V413" s="4"/>
      <c r="W413" s="4"/>
      <c r="X413" s="4"/>
      <c r="Y413" s="4"/>
      <c r="Z413" s="101"/>
      <c r="AA413" s="50"/>
      <c r="AB413" s="50"/>
      <c r="AC413" s="1"/>
    </row>
    <row r="414" spans="3:29" ht="15" x14ac:dyDescent="0.25">
      <c r="C414" s="1"/>
      <c r="D414" s="1"/>
      <c r="E414" s="17"/>
      <c r="F414" s="17"/>
      <c r="G414" s="18"/>
      <c r="H414" s="19"/>
      <c r="I414" s="3"/>
      <c r="J414" s="52"/>
      <c r="L414" s="1"/>
      <c r="M414" s="1"/>
      <c r="N414" s="1"/>
      <c r="Q414" s="4"/>
      <c r="R414" s="2"/>
      <c r="U414" s="4"/>
      <c r="V414" s="4"/>
      <c r="W414" s="4"/>
      <c r="X414" s="4"/>
      <c r="Y414" s="4"/>
      <c r="Z414" s="101"/>
      <c r="AA414" s="50"/>
      <c r="AB414" s="50"/>
      <c r="AC414" s="1"/>
    </row>
    <row r="415" spans="3:29" ht="15" x14ac:dyDescent="0.25">
      <c r="C415" s="1"/>
      <c r="D415" s="1"/>
      <c r="E415" s="17"/>
      <c r="F415" s="17"/>
      <c r="G415" s="18"/>
      <c r="H415" s="19"/>
      <c r="I415" s="3"/>
      <c r="J415" s="52"/>
      <c r="L415" s="1"/>
      <c r="M415" s="1"/>
      <c r="N415" s="1"/>
      <c r="Q415" s="4"/>
      <c r="R415" s="2"/>
      <c r="U415" s="4"/>
      <c r="V415" s="4"/>
      <c r="W415" s="4"/>
      <c r="X415" s="4"/>
      <c r="Y415" s="4"/>
      <c r="Z415" s="101"/>
      <c r="AA415" s="50"/>
      <c r="AB415" s="50"/>
      <c r="AC415" s="1"/>
    </row>
    <row r="416" spans="3:29" ht="15" x14ac:dyDescent="0.25">
      <c r="C416" s="1"/>
      <c r="D416" s="1"/>
      <c r="E416" s="17"/>
      <c r="F416" s="17"/>
      <c r="G416" s="18"/>
      <c r="H416" s="19"/>
      <c r="I416" s="3"/>
      <c r="J416" s="52"/>
      <c r="L416" s="1"/>
      <c r="M416" s="1"/>
      <c r="N416" s="1"/>
      <c r="Q416" s="4"/>
      <c r="R416" s="2"/>
      <c r="U416" s="4"/>
      <c r="V416" s="4"/>
      <c r="W416" s="4"/>
      <c r="X416" s="4"/>
      <c r="Y416" s="4"/>
      <c r="Z416" s="101"/>
      <c r="AA416" s="50"/>
      <c r="AB416" s="50"/>
      <c r="AC416" s="1"/>
    </row>
    <row r="417" spans="3:29" ht="15" x14ac:dyDescent="0.25">
      <c r="C417" s="1"/>
      <c r="D417" s="1"/>
      <c r="E417" s="17"/>
      <c r="F417" s="17"/>
      <c r="G417" s="18"/>
      <c r="H417" s="19"/>
      <c r="I417" s="3"/>
      <c r="J417" s="52"/>
      <c r="L417" s="1"/>
      <c r="M417" s="1"/>
      <c r="N417" s="1"/>
      <c r="Q417" s="4"/>
      <c r="R417" s="2"/>
      <c r="U417" s="4"/>
      <c r="V417" s="4"/>
      <c r="W417" s="4"/>
      <c r="X417" s="4"/>
      <c r="Y417" s="4"/>
      <c r="Z417" s="101"/>
      <c r="AA417" s="50"/>
      <c r="AB417" s="50"/>
      <c r="AC417" s="1"/>
    </row>
    <row r="418" spans="3:29" ht="15" x14ac:dyDescent="0.25">
      <c r="C418" s="1"/>
      <c r="D418" s="1"/>
      <c r="E418" s="17"/>
      <c r="F418" s="17"/>
      <c r="G418" s="18"/>
      <c r="H418" s="19"/>
      <c r="I418" s="3"/>
      <c r="J418" s="52"/>
      <c r="L418" s="1"/>
      <c r="M418" s="1"/>
      <c r="N418" s="1"/>
      <c r="Q418" s="4"/>
      <c r="R418" s="2"/>
      <c r="U418" s="4"/>
      <c r="V418" s="4"/>
      <c r="W418" s="4"/>
      <c r="X418" s="4"/>
      <c r="Y418" s="4"/>
      <c r="Z418" s="101"/>
      <c r="AA418" s="50"/>
      <c r="AB418" s="50"/>
      <c r="AC418" s="1"/>
    </row>
    <row r="419" spans="3:29" ht="15" x14ac:dyDescent="0.25">
      <c r="C419" s="1"/>
      <c r="D419" s="1"/>
      <c r="E419" s="17"/>
      <c r="F419" s="17"/>
      <c r="G419" s="18"/>
      <c r="H419" s="19"/>
      <c r="I419" s="3"/>
      <c r="J419" s="52"/>
      <c r="L419" s="1"/>
      <c r="M419" s="1"/>
      <c r="N419" s="1"/>
      <c r="Q419" s="4"/>
      <c r="R419" s="2"/>
      <c r="U419" s="4"/>
      <c r="V419" s="4"/>
      <c r="W419" s="4"/>
      <c r="X419" s="4"/>
      <c r="Y419" s="4"/>
      <c r="Z419" s="101"/>
      <c r="AA419" s="50"/>
      <c r="AB419" s="50"/>
      <c r="AC419" s="1"/>
    </row>
    <row r="420" spans="3:29" ht="15" x14ac:dyDescent="0.25">
      <c r="C420" s="1"/>
      <c r="D420" s="1"/>
      <c r="E420" s="17"/>
      <c r="F420" s="17"/>
      <c r="G420" s="18"/>
      <c r="H420" s="19"/>
      <c r="I420" s="3"/>
      <c r="J420" s="52"/>
      <c r="L420" s="1"/>
      <c r="M420" s="1"/>
      <c r="N420" s="1"/>
      <c r="Q420" s="4"/>
      <c r="R420" s="2"/>
      <c r="U420" s="4"/>
      <c r="V420" s="4"/>
      <c r="W420" s="4"/>
      <c r="X420" s="4"/>
      <c r="Y420" s="4"/>
      <c r="Z420" s="101"/>
      <c r="AA420" s="50"/>
      <c r="AB420" s="50"/>
      <c r="AC420" s="1"/>
    </row>
    <row r="421" spans="3:29" ht="15" x14ac:dyDescent="0.25">
      <c r="C421" s="1"/>
      <c r="D421" s="1"/>
      <c r="E421" s="17"/>
      <c r="F421" s="17"/>
      <c r="G421" s="18"/>
      <c r="H421" s="19"/>
      <c r="I421" s="3"/>
      <c r="J421" s="52"/>
      <c r="L421" s="1"/>
      <c r="M421" s="1"/>
      <c r="N421" s="1"/>
      <c r="Q421" s="4"/>
      <c r="R421" s="2"/>
      <c r="U421" s="4"/>
      <c r="V421" s="4"/>
      <c r="W421" s="4"/>
      <c r="X421" s="4"/>
      <c r="Y421" s="4"/>
      <c r="Z421" s="101"/>
      <c r="AA421" s="50"/>
      <c r="AB421" s="50"/>
      <c r="AC421" s="1"/>
    </row>
    <row r="422" spans="3:29" ht="15" x14ac:dyDescent="0.25">
      <c r="C422" s="1"/>
      <c r="D422" s="1"/>
      <c r="E422" s="17"/>
      <c r="F422" s="17"/>
      <c r="G422" s="18"/>
      <c r="H422" s="19"/>
      <c r="I422" s="3"/>
      <c r="J422" s="52"/>
      <c r="L422" s="1"/>
      <c r="M422" s="1"/>
      <c r="N422" s="1"/>
      <c r="Q422" s="4"/>
      <c r="R422" s="2"/>
      <c r="U422" s="4"/>
      <c r="V422" s="4"/>
      <c r="W422" s="4"/>
      <c r="X422" s="4"/>
      <c r="Y422" s="4"/>
      <c r="Z422" s="101"/>
      <c r="AA422" s="50"/>
      <c r="AB422" s="50"/>
      <c r="AC422" s="1"/>
    </row>
    <row r="423" spans="3:29" ht="15" x14ac:dyDescent="0.25">
      <c r="C423" s="1"/>
      <c r="D423" s="1"/>
      <c r="E423" s="17"/>
      <c r="F423" s="17"/>
      <c r="G423" s="18"/>
      <c r="H423" s="19"/>
      <c r="I423" s="3"/>
      <c r="J423" s="52"/>
      <c r="L423" s="1"/>
      <c r="M423" s="1"/>
      <c r="N423" s="1"/>
      <c r="Q423" s="4"/>
      <c r="R423" s="2"/>
      <c r="U423" s="4"/>
      <c r="V423" s="4"/>
      <c r="W423" s="4"/>
      <c r="X423" s="4"/>
      <c r="Y423" s="4"/>
      <c r="Z423" s="101"/>
      <c r="AA423" s="50"/>
      <c r="AB423" s="50"/>
      <c r="AC423" s="1"/>
    </row>
    <row r="424" spans="3:29" ht="15" x14ac:dyDescent="0.25">
      <c r="C424" s="1"/>
      <c r="D424" s="1"/>
      <c r="E424" s="17"/>
      <c r="F424" s="17"/>
      <c r="G424" s="18"/>
      <c r="H424" s="19"/>
      <c r="I424" s="3"/>
      <c r="J424" s="52"/>
      <c r="L424" s="1"/>
      <c r="M424" s="1"/>
      <c r="N424" s="1"/>
      <c r="Q424" s="4"/>
      <c r="R424" s="2"/>
      <c r="U424" s="4"/>
      <c r="V424" s="4"/>
      <c r="W424" s="4"/>
      <c r="X424" s="4"/>
      <c r="Y424" s="4"/>
      <c r="Z424" s="101"/>
      <c r="AA424" s="50"/>
      <c r="AB424" s="50"/>
      <c r="AC424" s="1"/>
    </row>
    <row r="425" spans="3:29" ht="15" x14ac:dyDescent="0.25">
      <c r="C425" s="1"/>
      <c r="D425" s="1"/>
      <c r="E425" s="17"/>
      <c r="F425" s="17"/>
      <c r="G425" s="18"/>
      <c r="H425" s="19"/>
      <c r="I425" s="3"/>
      <c r="J425" s="52"/>
      <c r="L425" s="1"/>
      <c r="M425" s="1"/>
      <c r="N425" s="1"/>
      <c r="Q425" s="4"/>
      <c r="R425" s="2"/>
      <c r="U425" s="4"/>
      <c r="V425" s="4"/>
      <c r="W425" s="4"/>
      <c r="X425" s="4"/>
      <c r="Y425" s="4"/>
      <c r="Z425" s="101"/>
      <c r="AA425" s="50"/>
      <c r="AB425" s="50"/>
      <c r="AC425" s="1"/>
    </row>
    <row r="426" spans="3:29" ht="15" x14ac:dyDescent="0.25">
      <c r="C426" s="1"/>
      <c r="D426" s="1"/>
      <c r="E426" s="17"/>
      <c r="F426" s="17"/>
      <c r="G426" s="18"/>
      <c r="H426" s="19"/>
      <c r="I426" s="3"/>
      <c r="J426" s="52"/>
      <c r="L426" s="1"/>
      <c r="M426" s="1"/>
      <c r="N426" s="1"/>
      <c r="Q426" s="4"/>
      <c r="R426" s="2"/>
      <c r="U426" s="4"/>
      <c r="V426" s="4"/>
      <c r="W426" s="4"/>
      <c r="X426" s="4"/>
      <c r="Y426" s="4"/>
      <c r="Z426" s="101"/>
      <c r="AA426" s="50"/>
      <c r="AB426" s="50"/>
      <c r="AC426" s="1"/>
    </row>
    <row r="427" spans="3:29" ht="15" x14ac:dyDescent="0.25">
      <c r="C427" s="1"/>
      <c r="D427" s="1"/>
      <c r="E427" s="17"/>
      <c r="F427" s="17"/>
      <c r="G427" s="18"/>
      <c r="H427" s="19"/>
      <c r="I427" s="3"/>
      <c r="J427" s="52"/>
      <c r="L427" s="1"/>
      <c r="M427" s="1"/>
      <c r="N427" s="1"/>
      <c r="Q427" s="4"/>
      <c r="R427" s="2"/>
      <c r="U427" s="4"/>
      <c r="V427" s="4"/>
      <c r="W427" s="4"/>
      <c r="X427" s="4"/>
      <c r="Y427" s="4"/>
      <c r="Z427" s="101"/>
      <c r="AA427" s="50"/>
      <c r="AB427" s="50"/>
      <c r="AC427" s="1"/>
    </row>
    <row r="428" spans="3:29" ht="15" x14ac:dyDescent="0.25">
      <c r="C428" s="1"/>
      <c r="D428" s="1"/>
      <c r="E428" s="17"/>
      <c r="F428" s="17"/>
      <c r="G428" s="18"/>
      <c r="H428" s="19"/>
      <c r="I428" s="3"/>
      <c r="J428" s="52"/>
      <c r="L428" s="1"/>
      <c r="M428" s="1"/>
      <c r="N428" s="1"/>
      <c r="Q428" s="4"/>
      <c r="R428" s="2"/>
      <c r="U428" s="4"/>
      <c r="V428" s="4"/>
      <c r="W428" s="4"/>
      <c r="X428" s="4"/>
      <c r="Y428" s="4"/>
      <c r="Z428" s="101"/>
      <c r="AA428" s="50"/>
      <c r="AB428" s="50"/>
      <c r="AC428" s="1"/>
    </row>
    <row r="429" spans="3:29" ht="15" x14ac:dyDescent="0.25">
      <c r="C429" s="1"/>
      <c r="D429" s="1"/>
      <c r="E429" s="17"/>
      <c r="F429" s="17"/>
      <c r="G429" s="18"/>
      <c r="H429" s="19"/>
      <c r="I429" s="3"/>
      <c r="J429" s="52"/>
      <c r="L429" s="1"/>
      <c r="M429" s="1"/>
      <c r="N429" s="1"/>
      <c r="Q429" s="4"/>
      <c r="R429" s="2"/>
      <c r="U429" s="4"/>
      <c r="V429" s="4"/>
      <c r="W429" s="4"/>
      <c r="X429" s="4"/>
      <c r="Y429" s="4"/>
      <c r="Z429" s="101"/>
      <c r="AA429" s="50"/>
      <c r="AB429" s="50"/>
      <c r="AC429" s="1"/>
    </row>
    <row r="430" spans="3:29" ht="15" x14ac:dyDescent="0.25">
      <c r="C430" s="1"/>
      <c r="D430" s="1"/>
      <c r="E430" s="17"/>
      <c r="F430" s="17"/>
      <c r="G430" s="18"/>
      <c r="H430" s="19"/>
      <c r="I430" s="3"/>
      <c r="J430" s="52"/>
      <c r="L430" s="1"/>
      <c r="M430" s="1"/>
      <c r="N430" s="1"/>
      <c r="Q430" s="4"/>
      <c r="R430" s="2"/>
      <c r="U430" s="4"/>
      <c r="V430" s="4"/>
      <c r="W430" s="4"/>
      <c r="X430" s="4"/>
      <c r="Y430" s="4"/>
      <c r="Z430" s="101"/>
      <c r="AA430" s="50"/>
      <c r="AB430" s="50"/>
      <c r="AC430" s="1"/>
    </row>
    <row r="431" spans="3:29" ht="15" x14ac:dyDescent="0.25">
      <c r="C431" s="1"/>
      <c r="D431" s="1"/>
      <c r="E431" s="17"/>
      <c r="F431" s="17"/>
      <c r="G431" s="18"/>
      <c r="H431" s="19"/>
      <c r="I431" s="3"/>
      <c r="J431" s="52"/>
      <c r="L431" s="1"/>
      <c r="M431" s="1"/>
      <c r="N431" s="1"/>
      <c r="Q431" s="4"/>
      <c r="R431" s="2"/>
      <c r="U431" s="4"/>
      <c r="V431" s="4"/>
      <c r="W431" s="4"/>
      <c r="X431" s="4"/>
      <c r="Y431" s="4"/>
      <c r="Z431" s="101"/>
      <c r="AA431" s="50"/>
      <c r="AB431" s="50"/>
      <c r="AC431" s="1"/>
    </row>
    <row r="432" spans="3:29" ht="15" x14ac:dyDescent="0.25">
      <c r="C432" s="1"/>
      <c r="D432" s="1"/>
      <c r="E432" s="17"/>
      <c r="F432" s="17"/>
      <c r="G432" s="18"/>
      <c r="H432" s="19"/>
      <c r="I432" s="3"/>
      <c r="J432" s="52"/>
      <c r="L432" s="1"/>
      <c r="M432" s="1"/>
      <c r="N432" s="1"/>
      <c r="Q432" s="4"/>
      <c r="R432" s="2"/>
      <c r="U432" s="4"/>
      <c r="V432" s="4"/>
      <c r="W432" s="4"/>
      <c r="X432" s="4"/>
      <c r="Y432" s="4"/>
      <c r="Z432" s="101"/>
      <c r="AA432" s="50"/>
      <c r="AB432" s="50"/>
      <c r="AC432" s="1"/>
    </row>
    <row r="433" spans="3:29" ht="15" x14ac:dyDescent="0.25">
      <c r="C433" s="1"/>
      <c r="D433" s="1"/>
      <c r="E433" s="17"/>
      <c r="F433" s="17"/>
      <c r="G433" s="18"/>
      <c r="H433" s="19"/>
      <c r="I433" s="3"/>
      <c r="J433" s="52"/>
      <c r="L433" s="1"/>
      <c r="M433" s="1"/>
      <c r="N433" s="1"/>
      <c r="Q433" s="4"/>
      <c r="R433" s="2"/>
      <c r="U433" s="4"/>
      <c r="V433" s="4"/>
      <c r="W433" s="4"/>
      <c r="X433" s="4"/>
      <c r="Y433" s="4"/>
      <c r="Z433" s="101"/>
      <c r="AA433" s="50"/>
      <c r="AB433" s="50"/>
      <c r="AC433" s="1"/>
    </row>
    <row r="434" spans="3:29" ht="15" x14ac:dyDescent="0.25">
      <c r="C434" s="1"/>
      <c r="D434" s="1"/>
      <c r="E434" s="17"/>
      <c r="F434" s="17"/>
      <c r="G434" s="18"/>
      <c r="H434" s="19"/>
      <c r="I434" s="3"/>
      <c r="J434" s="52"/>
      <c r="L434" s="1"/>
      <c r="M434" s="1"/>
      <c r="N434" s="1"/>
      <c r="Q434" s="4"/>
      <c r="R434" s="2"/>
      <c r="U434" s="4"/>
      <c r="V434" s="4"/>
      <c r="W434" s="4"/>
      <c r="X434" s="4"/>
      <c r="Y434" s="4"/>
      <c r="Z434" s="101"/>
      <c r="AA434" s="50"/>
      <c r="AB434" s="50"/>
      <c r="AC434" s="1"/>
    </row>
    <row r="435" spans="3:29" ht="15" x14ac:dyDescent="0.25">
      <c r="C435" s="1"/>
      <c r="D435" s="1"/>
      <c r="E435" s="17"/>
      <c r="F435" s="17"/>
      <c r="G435" s="18"/>
      <c r="H435" s="19"/>
      <c r="I435" s="3"/>
      <c r="J435" s="52"/>
      <c r="L435" s="1"/>
      <c r="M435" s="1"/>
      <c r="N435" s="1"/>
      <c r="Q435" s="4"/>
      <c r="R435" s="2"/>
      <c r="U435" s="4"/>
      <c r="V435" s="4"/>
      <c r="W435" s="4"/>
      <c r="X435" s="4"/>
      <c r="Y435" s="4"/>
      <c r="Z435" s="101"/>
      <c r="AA435" s="50"/>
      <c r="AB435" s="50"/>
      <c r="AC435" s="1"/>
    </row>
    <row r="436" spans="3:29" ht="15" x14ac:dyDescent="0.25">
      <c r="C436" s="1"/>
      <c r="D436" s="1"/>
      <c r="E436" s="17"/>
      <c r="F436" s="17"/>
      <c r="G436" s="18"/>
      <c r="H436" s="19"/>
      <c r="I436" s="3"/>
      <c r="J436" s="52"/>
      <c r="L436" s="1"/>
      <c r="M436" s="1"/>
      <c r="N436" s="1"/>
      <c r="Q436" s="4"/>
      <c r="R436" s="2"/>
      <c r="U436" s="4"/>
      <c r="V436" s="4"/>
      <c r="W436" s="4"/>
      <c r="X436" s="4"/>
      <c r="Y436" s="4"/>
      <c r="Z436" s="101"/>
      <c r="AA436" s="50"/>
      <c r="AB436" s="50"/>
      <c r="AC436" s="1"/>
    </row>
    <row r="437" spans="3:29" ht="15" x14ac:dyDescent="0.25">
      <c r="C437" s="1"/>
      <c r="D437" s="1"/>
      <c r="E437" s="17"/>
      <c r="F437" s="17"/>
      <c r="G437" s="18"/>
      <c r="H437" s="19"/>
      <c r="I437" s="3"/>
      <c r="J437" s="52"/>
      <c r="L437" s="1"/>
      <c r="M437" s="1"/>
      <c r="N437" s="1"/>
      <c r="Q437" s="4"/>
      <c r="R437" s="2"/>
      <c r="U437" s="4"/>
      <c r="V437" s="4"/>
      <c r="W437" s="4"/>
      <c r="X437" s="4"/>
      <c r="Y437" s="4"/>
      <c r="Z437" s="101"/>
      <c r="AA437" s="50"/>
      <c r="AB437" s="50"/>
      <c r="AC437" s="1"/>
    </row>
    <row r="438" spans="3:29" ht="15" x14ac:dyDescent="0.25">
      <c r="C438" s="1"/>
      <c r="D438" s="1"/>
      <c r="E438" s="17"/>
      <c r="F438" s="17"/>
      <c r="G438" s="18"/>
      <c r="H438" s="19"/>
      <c r="I438" s="3"/>
      <c r="J438" s="52"/>
      <c r="L438" s="1"/>
      <c r="M438" s="1"/>
      <c r="N438" s="1"/>
      <c r="Q438" s="4"/>
      <c r="R438" s="2"/>
      <c r="U438" s="4"/>
      <c r="V438" s="4"/>
      <c r="W438" s="4"/>
      <c r="X438" s="4"/>
      <c r="Y438" s="4"/>
      <c r="Z438" s="101"/>
      <c r="AA438" s="50"/>
      <c r="AB438" s="50"/>
      <c r="AC438" s="1"/>
    </row>
    <row r="439" spans="3:29" ht="15" x14ac:dyDescent="0.25">
      <c r="C439" s="1"/>
      <c r="D439" s="1"/>
      <c r="E439" s="17"/>
      <c r="F439" s="17"/>
      <c r="G439" s="18"/>
      <c r="H439" s="19"/>
      <c r="I439" s="3"/>
      <c r="J439" s="52"/>
      <c r="L439" s="1"/>
      <c r="M439" s="1"/>
      <c r="N439" s="1"/>
      <c r="Q439" s="4"/>
      <c r="R439" s="2"/>
      <c r="U439" s="4"/>
      <c r="V439" s="4"/>
      <c r="W439" s="4"/>
      <c r="X439" s="4"/>
      <c r="Y439" s="4"/>
      <c r="Z439" s="101"/>
      <c r="AA439" s="50"/>
      <c r="AB439" s="50"/>
      <c r="AC439" s="1"/>
    </row>
    <row r="440" spans="3:29" ht="15" x14ac:dyDescent="0.25">
      <c r="C440" s="1"/>
      <c r="D440" s="1"/>
      <c r="E440" s="17"/>
      <c r="F440" s="17"/>
      <c r="G440" s="18"/>
      <c r="H440" s="19"/>
      <c r="I440" s="3"/>
      <c r="J440" s="52"/>
      <c r="L440" s="1"/>
      <c r="M440" s="1"/>
      <c r="N440" s="1"/>
      <c r="Q440" s="4"/>
      <c r="R440" s="2"/>
      <c r="U440" s="4"/>
      <c r="V440" s="4"/>
      <c r="W440" s="4"/>
      <c r="X440" s="4"/>
      <c r="Y440" s="4"/>
      <c r="Z440" s="101"/>
      <c r="AA440" s="50"/>
      <c r="AB440" s="50"/>
      <c r="AC440" s="1"/>
    </row>
    <row r="441" spans="3:29" ht="15" x14ac:dyDescent="0.25">
      <c r="C441" s="1"/>
      <c r="D441" s="1"/>
      <c r="E441" s="17"/>
      <c r="F441" s="17"/>
      <c r="G441" s="18"/>
      <c r="H441" s="19"/>
      <c r="I441" s="3"/>
      <c r="J441" s="52"/>
      <c r="L441" s="1"/>
      <c r="M441" s="1"/>
      <c r="N441" s="1"/>
      <c r="Q441" s="4"/>
      <c r="R441" s="2"/>
      <c r="U441" s="4"/>
      <c r="V441" s="4"/>
      <c r="W441" s="4"/>
      <c r="X441" s="4"/>
      <c r="Y441" s="4"/>
      <c r="Z441" s="101"/>
      <c r="AA441" s="50"/>
      <c r="AB441" s="50"/>
      <c r="AC441" s="1"/>
    </row>
    <row r="442" spans="3:29" ht="15" x14ac:dyDescent="0.25">
      <c r="C442" s="1"/>
      <c r="D442" s="1"/>
      <c r="E442" s="17"/>
      <c r="F442" s="17"/>
      <c r="G442" s="18"/>
      <c r="H442" s="19"/>
      <c r="I442" s="3"/>
      <c r="J442" s="52"/>
      <c r="L442" s="1"/>
      <c r="M442" s="1"/>
      <c r="N442" s="1"/>
      <c r="Q442" s="4"/>
      <c r="R442" s="2"/>
      <c r="U442" s="4"/>
      <c r="V442" s="4"/>
      <c r="W442" s="4"/>
      <c r="X442" s="4"/>
      <c r="Y442" s="4"/>
      <c r="Z442" s="101"/>
      <c r="AA442" s="50"/>
      <c r="AB442" s="50"/>
      <c r="AC442" s="1"/>
    </row>
    <row r="443" spans="3:29" ht="15" x14ac:dyDescent="0.25">
      <c r="C443" s="1"/>
      <c r="D443" s="1"/>
      <c r="E443" s="17"/>
      <c r="F443" s="17"/>
      <c r="G443" s="18"/>
      <c r="H443" s="19"/>
      <c r="I443" s="3"/>
      <c r="J443" s="52"/>
      <c r="L443" s="1"/>
      <c r="M443" s="1"/>
      <c r="N443" s="1"/>
      <c r="Q443" s="4"/>
      <c r="R443" s="2"/>
      <c r="U443" s="4"/>
      <c r="V443" s="4"/>
      <c r="W443" s="4"/>
      <c r="X443" s="4"/>
      <c r="Y443" s="4"/>
      <c r="Z443" s="101"/>
      <c r="AA443" s="50"/>
      <c r="AB443" s="50"/>
      <c r="AC443" s="1"/>
    </row>
    <row r="444" spans="3:29" ht="15" x14ac:dyDescent="0.25">
      <c r="C444" s="1"/>
      <c r="D444" s="1"/>
      <c r="E444" s="17"/>
      <c r="F444" s="17"/>
      <c r="G444" s="18"/>
      <c r="H444" s="19"/>
      <c r="I444" s="3"/>
      <c r="J444" s="52"/>
      <c r="L444" s="1"/>
      <c r="M444" s="1"/>
      <c r="N444" s="1"/>
      <c r="Q444" s="4"/>
      <c r="R444" s="2"/>
      <c r="U444" s="4"/>
      <c r="V444" s="4"/>
      <c r="W444" s="4"/>
      <c r="X444" s="4"/>
      <c r="Y444" s="4"/>
      <c r="Z444" s="101"/>
      <c r="AA444" s="50"/>
      <c r="AB444" s="50"/>
      <c r="AC444" s="1"/>
    </row>
    <row r="445" spans="3:29" ht="15" x14ac:dyDescent="0.25">
      <c r="C445" s="1"/>
      <c r="D445" s="1"/>
      <c r="E445" s="17"/>
      <c r="F445" s="17"/>
      <c r="G445" s="18"/>
      <c r="H445" s="19"/>
      <c r="I445" s="3"/>
      <c r="J445" s="52"/>
      <c r="L445" s="1"/>
      <c r="M445" s="1"/>
      <c r="N445" s="1"/>
      <c r="Q445" s="4"/>
      <c r="R445" s="2"/>
      <c r="U445" s="4"/>
      <c r="V445" s="4"/>
      <c r="W445" s="4"/>
      <c r="X445" s="4"/>
      <c r="Y445" s="4"/>
      <c r="Z445" s="101"/>
      <c r="AA445" s="50"/>
      <c r="AB445" s="50"/>
      <c r="AC445" s="1"/>
    </row>
    <row r="446" spans="3:29" ht="15" x14ac:dyDescent="0.25">
      <c r="C446" s="1"/>
      <c r="D446" s="1"/>
      <c r="E446" s="17"/>
      <c r="F446" s="17"/>
      <c r="G446" s="18"/>
      <c r="H446" s="19"/>
      <c r="I446" s="3"/>
      <c r="J446" s="52"/>
      <c r="L446" s="1"/>
      <c r="M446" s="1"/>
      <c r="N446" s="1"/>
      <c r="Q446" s="4"/>
      <c r="R446" s="2"/>
      <c r="U446" s="4"/>
      <c r="V446" s="4"/>
      <c r="W446" s="4"/>
      <c r="X446" s="4"/>
      <c r="Y446" s="4"/>
      <c r="Z446" s="101"/>
      <c r="AA446" s="50"/>
      <c r="AB446" s="50"/>
      <c r="AC446" s="1"/>
    </row>
    <row r="447" spans="3:29" ht="15" x14ac:dyDescent="0.25">
      <c r="C447" s="1"/>
      <c r="D447" s="1"/>
      <c r="E447" s="17"/>
      <c r="F447" s="17"/>
      <c r="G447" s="18"/>
      <c r="H447" s="19"/>
      <c r="I447" s="3"/>
      <c r="J447" s="52"/>
      <c r="L447" s="1"/>
      <c r="M447" s="1"/>
      <c r="N447" s="1"/>
      <c r="Q447" s="4"/>
      <c r="R447" s="2"/>
      <c r="U447" s="4"/>
      <c r="V447" s="4"/>
      <c r="W447" s="4"/>
      <c r="X447" s="4"/>
      <c r="Y447" s="4"/>
      <c r="Z447" s="101"/>
      <c r="AA447" s="50"/>
      <c r="AB447" s="50"/>
      <c r="AC447" s="1"/>
    </row>
    <row r="448" spans="3:29" ht="15" x14ac:dyDescent="0.25">
      <c r="C448" s="1"/>
      <c r="D448" s="1"/>
      <c r="E448" s="17"/>
      <c r="F448" s="17"/>
      <c r="G448" s="18"/>
      <c r="H448" s="19"/>
      <c r="I448" s="3"/>
      <c r="J448" s="52"/>
      <c r="L448" s="1"/>
      <c r="M448" s="1"/>
      <c r="N448" s="1"/>
      <c r="Q448" s="4"/>
      <c r="R448" s="2"/>
      <c r="U448" s="4"/>
      <c r="V448" s="4"/>
      <c r="W448" s="4"/>
      <c r="X448" s="4"/>
      <c r="Y448" s="4"/>
      <c r="Z448" s="101"/>
      <c r="AA448" s="50"/>
      <c r="AB448" s="50"/>
      <c r="AC448" s="1"/>
    </row>
    <row r="449" spans="3:29" ht="15" x14ac:dyDescent="0.25">
      <c r="C449" s="1"/>
      <c r="D449" s="1"/>
      <c r="E449" s="17"/>
      <c r="F449" s="17"/>
      <c r="G449" s="18"/>
      <c r="H449" s="19"/>
      <c r="I449" s="3"/>
      <c r="J449" s="52"/>
      <c r="L449" s="1"/>
      <c r="M449" s="1"/>
      <c r="N449" s="1"/>
      <c r="Q449" s="4"/>
      <c r="R449" s="2"/>
      <c r="U449" s="4"/>
      <c r="V449" s="4"/>
      <c r="W449" s="4"/>
      <c r="X449" s="4"/>
      <c r="Y449" s="4"/>
      <c r="Z449" s="101"/>
      <c r="AA449" s="50"/>
      <c r="AB449" s="50"/>
      <c r="AC449" s="1"/>
    </row>
    <row r="450" spans="3:29" ht="15" x14ac:dyDescent="0.25">
      <c r="C450" s="1"/>
      <c r="D450" s="1"/>
      <c r="E450" s="17"/>
      <c r="F450" s="17"/>
      <c r="G450" s="18"/>
      <c r="H450" s="19"/>
      <c r="I450" s="3"/>
      <c r="J450" s="52"/>
      <c r="L450" s="1"/>
      <c r="M450" s="1"/>
      <c r="N450" s="1"/>
      <c r="Q450" s="4"/>
      <c r="R450" s="2"/>
      <c r="U450" s="4"/>
      <c r="V450" s="4"/>
      <c r="W450" s="4"/>
      <c r="X450" s="4"/>
      <c r="Y450" s="4"/>
      <c r="Z450" s="101"/>
      <c r="AA450" s="50"/>
      <c r="AB450" s="50"/>
      <c r="AC450" s="1"/>
    </row>
    <row r="451" spans="3:29" ht="15" x14ac:dyDescent="0.25">
      <c r="C451" s="1"/>
      <c r="D451" s="1"/>
      <c r="E451" s="17"/>
      <c r="F451" s="17"/>
      <c r="G451" s="18"/>
      <c r="H451" s="19"/>
      <c r="I451" s="3"/>
      <c r="J451" s="52"/>
      <c r="L451" s="1"/>
      <c r="M451" s="1"/>
      <c r="N451" s="1"/>
      <c r="Q451" s="4"/>
      <c r="R451" s="2"/>
      <c r="U451" s="4"/>
      <c r="V451" s="4"/>
      <c r="W451" s="4"/>
      <c r="X451" s="4"/>
      <c r="Y451" s="4"/>
      <c r="Z451" s="101"/>
      <c r="AA451" s="50"/>
      <c r="AB451" s="50"/>
      <c r="AC451" s="1"/>
    </row>
    <row r="452" spans="3:29" ht="15" x14ac:dyDescent="0.25">
      <c r="C452" s="1"/>
      <c r="D452" s="1"/>
      <c r="E452" s="17"/>
      <c r="F452" s="17"/>
      <c r="G452" s="18"/>
      <c r="H452" s="19"/>
      <c r="I452" s="3"/>
      <c r="J452" s="52"/>
      <c r="L452" s="1"/>
      <c r="M452" s="1"/>
      <c r="N452" s="1"/>
      <c r="Q452" s="4"/>
      <c r="R452" s="2"/>
      <c r="U452" s="4"/>
      <c r="V452" s="4"/>
      <c r="W452" s="4"/>
      <c r="X452" s="4"/>
      <c r="Y452" s="4"/>
      <c r="Z452" s="101"/>
      <c r="AA452" s="50"/>
      <c r="AB452" s="50"/>
      <c r="AC452" s="1"/>
    </row>
    <row r="453" spans="3:29" ht="15" x14ac:dyDescent="0.25">
      <c r="C453" s="1"/>
      <c r="D453" s="1"/>
      <c r="E453" s="17"/>
      <c r="F453" s="17"/>
      <c r="G453" s="18"/>
      <c r="H453" s="19"/>
      <c r="I453" s="3"/>
      <c r="J453" s="52"/>
      <c r="L453" s="1"/>
      <c r="M453" s="1"/>
      <c r="N453" s="1"/>
      <c r="Q453" s="4"/>
      <c r="R453" s="2"/>
      <c r="U453" s="4"/>
      <c r="V453" s="4"/>
      <c r="W453" s="4"/>
      <c r="X453" s="4"/>
      <c r="Y453" s="4"/>
      <c r="Z453" s="101"/>
      <c r="AA453" s="50"/>
      <c r="AB453" s="50"/>
      <c r="AC453" s="1"/>
    </row>
    <row r="454" spans="3:29" ht="15" x14ac:dyDescent="0.25">
      <c r="C454" s="1"/>
      <c r="D454" s="1"/>
      <c r="E454" s="17"/>
      <c r="F454" s="17"/>
      <c r="G454" s="18"/>
      <c r="H454" s="19"/>
      <c r="I454" s="3"/>
      <c r="J454" s="52"/>
      <c r="L454" s="1"/>
      <c r="M454" s="1"/>
      <c r="N454" s="1"/>
      <c r="Q454" s="4"/>
      <c r="R454" s="2"/>
      <c r="U454" s="4"/>
      <c r="V454" s="4"/>
      <c r="W454" s="4"/>
      <c r="X454" s="4"/>
      <c r="Y454" s="4"/>
      <c r="Z454" s="101"/>
      <c r="AA454" s="50"/>
      <c r="AB454" s="50"/>
      <c r="AC454" s="1"/>
    </row>
    <row r="455" spans="3:29" ht="15" x14ac:dyDescent="0.25">
      <c r="C455" s="1"/>
      <c r="D455" s="1"/>
      <c r="E455" s="17"/>
      <c r="F455" s="17"/>
      <c r="G455" s="18"/>
      <c r="H455" s="19"/>
      <c r="I455" s="3"/>
      <c r="J455" s="52"/>
      <c r="L455" s="1"/>
      <c r="M455" s="1"/>
      <c r="N455" s="1"/>
      <c r="Q455" s="4"/>
      <c r="R455" s="2"/>
      <c r="U455" s="4"/>
      <c r="V455" s="4"/>
      <c r="W455" s="4"/>
      <c r="X455" s="4"/>
      <c r="Y455" s="4"/>
      <c r="Z455" s="101"/>
      <c r="AA455" s="50"/>
      <c r="AB455" s="50"/>
      <c r="AC455" s="1"/>
    </row>
    <row r="456" spans="3:29" ht="15" x14ac:dyDescent="0.25">
      <c r="C456" s="1"/>
      <c r="D456" s="1"/>
      <c r="E456" s="17"/>
      <c r="F456" s="17"/>
      <c r="G456" s="18"/>
      <c r="H456" s="19"/>
      <c r="I456" s="3"/>
      <c r="J456" s="52"/>
      <c r="L456" s="1"/>
      <c r="M456" s="1"/>
      <c r="N456" s="1"/>
      <c r="Q456" s="4"/>
      <c r="R456" s="2"/>
      <c r="U456" s="4"/>
      <c r="V456" s="4"/>
      <c r="W456" s="4"/>
      <c r="X456" s="4"/>
      <c r="Y456" s="4"/>
      <c r="Z456" s="101"/>
      <c r="AA456" s="50"/>
      <c r="AB456" s="50"/>
      <c r="AC456" s="1"/>
    </row>
    <row r="457" spans="3:29" ht="15" x14ac:dyDescent="0.25">
      <c r="C457" s="1"/>
      <c r="D457" s="1"/>
      <c r="E457" s="17"/>
      <c r="F457" s="17"/>
      <c r="G457" s="18"/>
      <c r="H457" s="19"/>
      <c r="I457" s="3"/>
      <c r="J457" s="52"/>
      <c r="L457" s="1"/>
      <c r="M457" s="1"/>
      <c r="N457" s="1"/>
      <c r="Q457" s="4"/>
      <c r="R457" s="2"/>
      <c r="U457" s="4"/>
      <c r="V457" s="4"/>
      <c r="W457" s="4"/>
      <c r="X457" s="4"/>
      <c r="Y457" s="4"/>
      <c r="Z457" s="101"/>
      <c r="AA457" s="50"/>
      <c r="AB457" s="50"/>
      <c r="AC457" s="1"/>
    </row>
    <row r="458" spans="3:29" ht="15" x14ac:dyDescent="0.25">
      <c r="C458" s="1"/>
      <c r="D458" s="1"/>
      <c r="E458" s="17"/>
      <c r="F458" s="17"/>
      <c r="G458" s="18"/>
      <c r="H458" s="19"/>
      <c r="I458" s="3"/>
      <c r="J458" s="52"/>
      <c r="L458" s="1"/>
      <c r="M458" s="1"/>
      <c r="N458" s="1"/>
      <c r="Q458" s="4"/>
      <c r="R458" s="2"/>
      <c r="U458" s="4"/>
      <c r="V458" s="4"/>
      <c r="W458" s="4"/>
      <c r="X458" s="4"/>
      <c r="Y458" s="4"/>
      <c r="Z458" s="101"/>
      <c r="AA458" s="50"/>
      <c r="AB458" s="50"/>
      <c r="AC458" s="1"/>
    </row>
    <row r="459" spans="3:29" ht="15" x14ac:dyDescent="0.25">
      <c r="C459" s="1"/>
      <c r="D459" s="1"/>
      <c r="E459" s="17"/>
      <c r="F459" s="17"/>
      <c r="G459" s="18"/>
      <c r="H459" s="19"/>
      <c r="I459" s="3"/>
      <c r="J459" s="52"/>
      <c r="L459" s="1"/>
      <c r="M459" s="1"/>
      <c r="N459" s="1"/>
      <c r="Q459" s="4"/>
      <c r="R459" s="2"/>
      <c r="U459" s="4"/>
      <c r="V459" s="4"/>
      <c r="W459" s="4"/>
      <c r="X459" s="4"/>
      <c r="Y459" s="4"/>
      <c r="Z459" s="101"/>
      <c r="AA459" s="50"/>
      <c r="AB459" s="50"/>
      <c r="AC459" s="1"/>
    </row>
    <row r="460" spans="3:29" ht="15" x14ac:dyDescent="0.25">
      <c r="C460" s="1"/>
      <c r="D460" s="1"/>
      <c r="E460" s="17"/>
      <c r="F460" s="17"/>
      <c r="G460" s="18"/>
      <c r="H460" s="19"/>
      <c r="I460" s="3"/>
      <c r="J460" s="52"/>
      <c r="L460" s="1"/>
      <c r="M460" s="1"/>
      <c r="N460" s="1"/>
      <c r="Q460" s="4"/>
      <c r="R460" s="2"/>
      <c r="U460" s="4"/>
      <c r="V460" s="4"/>
      <c r="W460" s="4"/>
      <c r="X460" s="4"/>
      <c r="Y460" s="4"/>
      <c r="Z460" s="101"/>
      <c r="AA460" s="50"/>
      <c r="AB460" s="50"/>
      <c r="AC460" s="1"/>
    </row>
    <row r="461" spans="3:29" ht="15" x14ac:dyDescent="0.25">
      <c r="C461" s="1"/>
      <c r="D461" s="1"/>
      <c r="E461" s="17"/>
      <c r="F461" s="17"/>
      <c r="G461" s="18"/>
      <c r="H461" s="19"/>
      <c r="I461" s="3"/>
      <c r="J461" s="52"/>
      <c r="L461" s="1"/>
      <c r="M461" s="1"/>
      <c r="N461" s="1"/>
      <c r="Q461" s="4"/>
      <c r="R461" s="2"/>
      <c r="U461" s="4"/>
      <c r="V461" s="4"/>
      <c r="W461" s="4"/>
      <c r="X461" s="4"/>
      <c r="Y461" s="4"/>
      <c r="Z461" s="101"/>
      <c r="AA461" s="50"/>
      <c r="AB461" s="50"/>
      <c r="AC461" s="1"/>
    </row>
    <row r="462" spans="3:29" ht="15" x14ac:dyDescent="0.25">
      <c r="C462" s="1"/>
      <c r="D462" s="1"/>
      <c r="E462" s="17"/>
      <c r="F462" s="17"/>
      <c r="G462" s="18"/>
      <c r="H462" s="19"/>
      <c r="I462" s="3"/>
      <c r="J462" s="52"/>
      <c r="L462" s="1"/>
      <c r="M462" s="1"/>
      <c r="N462" s="1"/>
      <c r="Q462" s="4"/>
      <c r="R462" s="2"/>
      <c r="U462" s="4"/>
      <c r="V462" s="4"/>
      <c r="W462" s="4"/>
      <c r="X462" s="4"/>
      <c r="Y462" s="4"/>
      <c r="Z462" s="101"/>
      <c r="AA462" s="50"/>
      <c r="AB462" s="50"/>
      <c r="AC462" s="1"/>
    </row>
    <row r="463" spans="3:29" ht="15" x14ac:dyDescent="0.25">
      <c r="C463" s="1"/>
      <c r="D463" s="1"/>
      <c r="E463" s="17"/>
      <c r="F463" s="17"/>
      <c r="G463" s="18"/>
      <c r="H463" s="19"/>
      <c r="I463" s="3"/>
      <c r="J463" s="52"/>
      <c r="L463" s="1"/>
      <c r="M463" s="1"/>
      <c r="N463" s="1"/>
      <c r="Q463" s="4"/>
      <c r="R463" s="2"/>
      <c r="U463" s="4"/>
      <c r="V463" s="4"/>
      <c r="W463" s="4"/>
      <c r="X463" s="4"/>
      <c r="Y463" s="4"/>
      <c r="Z463" s="101"/>
      <c r="AA463" s="50"/>
      <c r="AB463" s="50"/>
      <c r="AC463" s="1"/>
    </row>
    <row r="464" spans="3:29" ht="15" x14ac:dyDescent="0.25">
      <c r="C464" s="1"/>
      <c r="D464" s="1"/>
      <c r="E464" s="17"/>
      <c r="F464" s="17"/>
      <c r="G464" s="18"/>
      <c r="H464" s="19"/>
      <c r="I464" s="3"/>
      <c r="J464" s="52"/>
      <c r="L464" s="1"/>
      <c r="M464" s="1"/>
      <c r="N464" s="1"/>
      <c r="Q464" s="4"/>
      <c r="R464" s="2"/>
      <c r="U464" s="4"/>
      <c r="V464" s="4"/>
      <c r="W464" s="4"/>
      <c r="X464" s="4"/>
      <c r="Y464" s="4"/>
      <c r="Z464" s="101"/>
      <c r="AA464" s="50"/>
      <c r="AB464" s="50"/>
      <c r="AC464" s="1"/>
    </row>
    <row r="465" spans="3:29" ht="15" x14ac:dyDescent="0.25">
      <c r="C465" s="1"/>
      <c r="D465" s="1"/>
      <c r="E465" s="17"/>
      <c r="F465" s="17"/>
      <c r="G465" s="18"/>
      <c r="H465" s="19"/>
      <c r="I465" s="3"/>
      <c r="J465" s="52"/>
      <c r="L465" s="1"/>
      <c r="M465" s="1"/>
      <c r="N465" s="1"/>
      <c r="Q465" s="4"/>
      <c r="R465" s="2"/>
      <c r="U465" s="4"/>
      <c r="V465" s="4"/>
      <c r="W465" s="4"/>
      <c r="X465" s="4"/>
      <c r="Y465" s="4"/>
      <c r="Z465" s="101"/>
      <c r="AA465" s="50"/>
      <c r="AB465" s="50"/>
      <c r="AC465" s="1"/>
    </row>
    <row r="466" spans="3:29" ht="15" x14ac:dyDescent="0.25">
      <c r="C466" s="1"/>
      <c r="D466" s="1"/>
      <c r="E466" s="17"/>
      <c r="F466" s="17"/>
      <c r="G466" s="18"/>
      <c r="H466" s="19"/>
      <c r="I466" s="3"/>
      <c r="J466" s="52"/>
      <c r="L466" s="1"/>
      <c r="M466" s="1"/>
      <c r="N466" s="1"/>
      <c r="Q466" s="4"/>
      <c r="R466" s="2"/>
      <c r="U466" s="4"/>
      <c r="V466" s="4"/>
      <c r="W466" s="4"/>
      <c r="X466" s="4"/>
      <c r="Y466" s="4"/>
      <c r="Z466" s="101"/>
      <c r="AA466" s="50"/>
      <c r="AB466" s="50"/>
      <c r="AC466" s="1"/>
    </row>
    <row r="467" spans="3:29" ht="15" x14ac:dyDescent="0.25">
      <c r="C467" s="1"/>
      <c r="D467" s="1"/>
      <c r="E467" s="17"/>
      <c r="F467" s="17"/>
      <c r="G467" s="18"/>
      <c r="H467" s="19"/>
      <c r="I467" s="3"/>
      <c r="J467" s="52"/>
      <c r="L467" s="1"/>
      <c r="M467" s="1"/>
      <c r="N467" s="1"/>
      <c r="Q467" s="4"/>
      <c r="R467" s="2"/>
      <c r="U467" s="4"/>
      <c r="V467" s="4"/>
      <c r="W467" s="4"/>
      <c r="X467" s="4"/>
      <c r="Y467" s="4"/>
      <c r="Z467" s="101"/>
      <c r="AA467" s="50"/>
      <c r="AB467" s="50"/>
      <c r="AC467" s="1"/>
    </row>
    <row r="468" spans="3:29" ht="15" x14ac:dyDescent="0.25">
      <c r="C468" s="1"/>
      <c r="D468" s="1"/>
      <c r="E468" s="17"/>
      <c r="F468" s="17"/>
      <c r="G468" s="18"/>
      <c r="H468" s="19"/>
      <c r="I468" s="3"/>
      <c r="J468" s="52"/>
      <c r="L468" s="1"/>
      <c r="M468" s="1"/>
      <c r="N468" s="1"/>
      <c r="Q468" s="4"/>
      <c r="R468" s="2"/>
      <c r="U468" s="4"/>
      <c r="V468" s="4"/>
      <c r="W468" s="4"/>
      <c r="X468" s="4"/>
      <c r="Y468" s="4"/>
      <c r="Z468" s="101"/>
      <c r="AA468" s="50"/>
      <c r="AB468" s="50"/>
      <c r="AC468" s="1"/>
    </row>
    <row r="469" spans="3:29" ht="15" x14ac:dyDescent="0.25">
      <c r="C469" s="1"/>
      <c r="D469" s="1"/>
      <c r="E469" s="17"/>
      <c r="F469" s="17"/>
      <c r="G469" s="18"/>
      <c r="H469" s="19"/>
      <c r="I469" s="3"/>
      <c r="J469" s="52"/>
      <c r="L469" s="1"/>
      <c r="M469" s="1"/>
      <c r="N469" s="1"/>
      <c r="Q469" s="4"/>
      <c r="R469" s="2"/>
      <c r="U469" s="4"/>
      <c r="V469" s="4"/>
      <c r="W469" s="4"/>
      <c r="X469" s="4"/>
      <c r="Y469" s="4"/>
      <c r="Z469" s="101"/>
      <c r="AA469" s="50"/>
      <c r="AB469" s="50"/>
      <c r="AC469" s="1"/>
    </row>
    <row r="470" spans="3:29" ht="15" x14ac:dyDescent="0.25">
      <c r="C470" s="1"/>
      <c r="D470" s="1"/>
      <c r="E470" s="17"/>
      <c r="F470" s="17"/>
      <c r="G470" s="18"/>
      <c r="H470" s="19"/>
      <c r="I470" s="3"/>
      <c r="J470" s="52"/>
      <c r="L470" s="1"/>
      <c r="M470" s="1"/>
      <c r="N470" s="1"/>
      <c r="Q470" s="4"/>
      <c r="R470" s="2"/>
      <c r="U470" s="4"/>
      <c r="V470" s="4"/>
      <c r="W470" s="4"/>
      <c r="X470" s="4"/>
      <c r="Y470" s="4"/>
      <c r="Z470" s="101"/>
      <c r="AA470" s="50"/>
      <c r="AB470" s="50"/>
      <c r="AC470" s="1"/>
    </row>
    <row r="471" spans="3:29" ht="15" x14ac:dyDescent="0.25">
      <c r="C471" s="1"/>
      <c r="D471" s="1"/>
      <c r="E471" s="17"/>
      <c r="F471" s="17"/>
      <c r="G471" s="18"/>
      <c r="H471" s="19"/>
      <c r="I471" s="3"/>
      <c r="J471" s="52"/>
      <c r="L471" s="1"/>
      <c r="M471" s="1"/>
      <c r="N471" s="1"/>
      <c r="Q471" s="4"/>
      <c r="R471" s="2"/>
      <c r="U471" s="4"/>
      <c r="V471" s="4"/>
      <c r="W471" s="4"/>
      <c r="X471" s="4"/>
      <c r="Y471" s="4"/>
      <c r="Z471" s="101"/>
      <c r="AA471" s="50"/>
      <c r="AB471" s="50"/>
      <c r="AC471" s="1"/>
    </row>
    <row r="472" spans="3:29" ht="15" x14ac:dyDescent="0.25">
      <c r="C472" s="1"/>
      <c r="D472" s="1"/>
      <c r="E472" s="17"/>
      <c r="F472" s="17"/>
      <c r="G472" s="18"/>
      <c r="H472" s="19"/>
      <c r="I472" s="3"/>
      <c r="J472" s="52"/>
      <c r="L472" s="1"/>
      <c r="M472" s="1"/>
      <c r="N472" s="1"/>
      <c r="Q472" s="4"/>
      <c r="R472" s="2"/>
      <c r="U472" s="4"/>
      <c r="V472" s="4"/>
      <c r="W472" s="4"/>
      <c r="X472" s="4"/>
      <c r="Y472" s="4"/>
      <c r="Z472" s="101"/>
      <c r="AA472" s="50"/>
      <c r="AB472" s="50"/>
      <c r="AC472" s="1"/>
    </row>
    <row r="473" spans="3:29" ht="15" x14ac:dyDescent="0.25">
      <c r="C473" s="1"/>
      <c r="D473" s="1"/>
      <c r="E473" s="17"/>
      <c r="F473" s="17"/>
      <c r="G473" s="18"/>
      <c r="H473" s="19"/>
      <c r="I473" s="3"/>
      <c r="J473" s="52"/>
      <c r="L473" s="1"/>
      <c r="M473" s="1"/>
      <c r="N473" s="1"/>
      <c r="Q473" s="4"/>
      <c r="R473" s="2"/>
      <c r="U473" s="4"/>
      <c r="V473" s="4"/>
      <c r="W473" s="4"/>
      <c r="X473" s="4"/>
      <c r="Y473" s="4"/>
      <c r="Z473" s="101"/>
      <c r="AA473" s="50"/>
      <c r="AB473" s="50"/>
      <c r="AC473" s="1"/>
    </row>
    <row r="474" spans="3:29" ht="15" x14ac:dyDescent="0.25">
      <c r="C474" s="1"/>
      <c r="D474" s="1"/>
      <c r="E474" s="17"/>
      <c r="F474" s="17"/>
      <c r="G474" s="18"/>
      <c r="H474" s="19"/>
      <c r="I474" s="3"/>
      <c r="J474" s="52"/>
      <c r="L474" s="1"/>
      <c r="M474" s="1"/>
      <c r="N474" s="1"/>
      <c r="Q474" s="4"/>
      <c r="R474" s="2"/>
      <c r="U474" s="4"/>
      <c r="V474" s="4"/>
      <c r="W474" s="4"/>
      <c r="X474" s="4"/>
      <c r="Y474" s="4"/>
      <c r="Z474" s="101"/>
      <c r="AA474" s="50"/>
      <c r="AB474" s="50"/>
      <c r="AC474" s="1"/>
    </row>
    <row r="475" spans="3:29" ht="15" x14ac:dyDescent="0.25">
      <c r="C475" s="1"/>
      <c r="D475" s="1"/>
      <c r="E475" s="17"/>
      <c r="F475" s="17"/>
      <c r="G475" s="18"/>
      <c r="H475" s="19"/>
      <c r="I475" s="3"/>
      <c r="J475" s="52"/>
      <c r="L475" s="1"/>
      <c r="M475" s="1"/>
      <c r="N475" s="1"/>
      <c r="Q475" s="4"/>
      <c r="R475" s="2"/>
      <c r="U475" s="4"/>
      <c r="V475" s="4"/>
      <c r="W475" s="4"/>
      <c r="X475" s="4"/>
      <c r="Y475" s="4"/>
      <c r="Z475" s="101"/>
      <c r="AA475" s="50"/>
      <c r="AB475" s="50"/>
      <c r="AC475" s="1"/>
    </row>
    <row r="476" spans="3:29" ht="15" x14ac:dyDescent="0.25">
      <c r="C476" s="1"/>
      <c r="D476" s="1"/>
      <c r="E476" s="17"/>
      <c r="F476" s="17"/>
      <c r="G476" s="18"/>
      <c r="H476" s="19"/>
      <c r="I476" s="3"/>
      <c r="J476" s="52"/>
      <c r="L476" s="1"/>
      <c r="M476" s="1"/>
      <c r="N476" s="1"/>
      <c r="Q476" s="4"/>
      <c r="R476" s="2"/>
      <c r="U476" s="4"/>
      <c r="V476" s="4"/>
      <c r="W476" s="4"/>
      <c r="X476" s="4"/>
      <c r="Y476" s="4"/>
      <c r="Z476" s="101"/>
      <c r="AA476" s="50"/>
      <c r="AB476" s="50"/>
      <c r="AC476" s="1"/>
    </row>
    <row r="477" spans="3:29" ht="15" x14ac:dyDescent="0.25">
      <c r="C477" s="1"/>
      <c r="D477" s="1"/>
      <c r="E477" s="17"/>
      <c r="F477" s="17"/>
      <c r="G477" s="18"/>
      <c r="H477" s="19"/>
      <c r="I477" s="3"/>
      <c r="J477" s="52"/>
      <c r="L477" s="1"/>
      <c r="M477" s="1"/>
      <c r="N477" s="1"/>
      <c r="Q477" s="4"/>
      <c r="R477" s="2"/>
      <c r="U477" s="4"/>
      <c r="V477" s="4"/>
      <c r="W477" s="4"/>
      <c r="X477" s="4"/>
      <c r="Y477" s="4"/>
      <c r="Z477" s="101"/>
      <c r="AA477" s="50"/>
      <c r="AB477" s="50"/>
      <c r="AC477" s="1"/>
    </row>
    <row r="478" spans="3:29" ht="15" x14ac:dyDescent="0.25">
      <c r="C478" s="1"/>
      <c r="D478" s="1"/>
      <c r="E478" s="17"/>
      <c r="F478" s="17"/>
      <c r="G478" s="18"/>
      <c r="H478" s="19"/>
      <c r="I478" s="3"/>
      <c r="J478" s="52"/>
      <c r="L478" s="1"/>
      <c r="M478" s="1"/>
      <c r="N478" s="1"/>
      <c r="Q478" s="4"/>
      <c r="R478" s="2"/>
      <c r="U478" s="4"/>
      <c r="V478" s="4"/>
      <c r="W478" s="4"/>
      <c r="X478" s="4"/>
      <c r="Y478" s="4"/>
      <c r="Z478" s="101"/>
      <c r="AA478" s="50"/>
      <c r="AB478" s="50"/>
      <c r="AC478" s="1"/>
    </row>
    <row r="479" spans="3:29" ht="15" x14ac:dyDescent="0.25">
      <c r="C479" s="1"/>
      <c r="D479" s="1"/>
      <c r="E479" s="17"/>
      <c r="F479" s="17"/>
      <c r="G479" s="18"/>
      <c r="H479" s="19"/>
      <c r="I479" s="3"/>
      <c r="J479" s="52"/>
      <c r="L479" s="1"/>
      <c r="M479" s="1"/>
      <c r="N479" s="1"/>
      <c r="Q479" s="4"/>
      <c r="R479" s="2"/>
      <c r="U479" s="4"/>
      <c r="V479" s="4"/>
      <c r="W479" s="4"/>
      <c r="X479" s="4"/>
      <c r="Y479" s="4"/>
      <c r="Z479" s="101"/>
      <c r="AA479" s="50"/>
      <c r="AB479" s="50"/>
      <c r="AC479" s="1"/>
    </row>
    <row r="480" spans="3:29" ht="15" x14ac:dyDescent="0.25">
      <c r="C480" s="1"/>
      <c r="D480" s="1"/>
      <c r="E480" s="17"/>
      <c r="F480" s="17"/>
      <c r="G480" s="18"/>
      <c r="H480" s="19"/>
      <c r="I480" s="3"/>
      <c r="J480" s="52"/>
      <c r="L480" s="1"/>
      <c r="M480" s="1"/>
      <c r="N480" s="1"/>
      <c r="Q480" s="4"/>
      <c r="R480" s="2"/>
      <c r="U480" s="4"/>
      <c r="V480" s="4"/>
      <c r="W480" s="4"/>
      <c r="X480" s="4"/>
      <c r="Y480" s="4"/>
      <c r="Z480" s="101"/>
      <c r="AA480" s="50"/>
      <c r="AB480" s="50"/>
      <c r="AC480" s="1"/>
    </row>
    <row r="481" spans="3:29" ht="15" x14ac:dyDescent="0.25">
      <c r="C481" s="1"/>
      <c r="D481" s="1"/>
      <c r="E481" s="17"/>
      <c r="F481" s="17"/>
      <c r="G481" s="18"/>
      <c r="H481" s="19"/>
      <c r="I481" s="3"/>
      <c r="J481" s="52"/>
      <c r="L481" s="1"/>
      <c r="M481" s="1"/>
      <c r="N481" s="1"/>
      <c r="Q481" s="4"/>
      <c r="R481" s="2"/>
      <c r="U481" s="4"/>
      <c r="V481" s="4"/>
      <c r="W481" s="4"/>
      <c r="X481" s="4"/>
      <c r="Y481" s="4"/>
      <c r="Z481" s="101"/>
      <c r="AA481" s="50"/>
      <c r="AB481" s="50"/>
      <c r="AC481" s="1"/>
    </row>
    <row r="482" spans="3:29" ht="15" x14ac:dyDescent="0.25">
      <c r="C482" s="1"/>
      <c r="D482" s="1"/>
      <c r="E482" s="17"/>
      <c r="F482" s="17"/>
      <c r="G482" s="18"/>
      <c r="H482" s="19"/>
      <c r="I482" s="3"/>
      <c r="J482" s="52"/>
      <c r="L482" s="1"/>
      <c r="M482" s="1"/>
      <c r="N482" s="1"/>
      <c r="Q482" s="4"/>
      <c r="R482" s="2"/>
      <c r="U482" s="4"/>
      <c r="V482" s="4"/>
      <c r="W482" s="4"/>
      <c r="X482" s="4"/>
      <c r="Y482" s="4"/>
      <c r="Z482" s="101"/>
      <c r="AA482" s="50"/>
      <c r="AB482" s="50"/>
      <c r="AC482" s="1"/>
    </row>
    <row r="483" spans="3:29" ht="15" x14ac:dyDescent="0.25">
      <c r="C483" s="1"/>
      <c r="D483" s="1"/>
      <c r="E483" s="17"/>
      <c r="F483" s="17"/>
      <c r="G483" s="18"/>
      <c r="H483" s="19"/>
      <c r="I483" s="3"/>
      <c r="J483" s="52"/>
      <c r="L483" s="1"/>
      <c r="M483" s="1"/>
      <c r="N483" s="1"/>
      <c r="Q483" s="4"/>
      <c r="R483" s="2"/>
      <c r="U483" s="4"/>
      <c r="V483" s="4"/>
      <c r="W483" s="4"/>
      <c r="X483" s="4"/>
      <c r="Y483" s="4"/>
      <c r="Z483" s="101"/>
      <c r="AA483" s="50"/>
      <c r="AB483" s="50"/>
      <c r="AC483" s="1"/>
    </row>
    <row r="484" spans="3:29" ht="15" x14ac:dyDescent="0.25">
      <c r="C484" s="1"/>
      <c r="D484" s="1"/>
      <c r="E484" s="17"/>
      <c r="F484" s="17"/>
      <c r="G484" s="18"/>
      <c r="H484" s="19"/>
      <c r="I484" s="3"/>
      <c r="J484" s="52"/>
      <c r="L484" s="1"/>
      <c r="M484" s="1"/>
      <c r="N484" s="1"/>
      <c r="Q484" s="4"/>
      <c r="R484" s="2"/>
      <c r="U484" s="4"/>
      <c r="V484" s="4"/>
      <c r="W484" s="4"/>
      <c r="X484" s="4"/>
      <c r="Y484" s="4"/>
      <c r="Z484" s="101"/>
      <c r="AA484" s="50"/>
      <c r="AB484" s="50"/>
      <c r="AC484" s="1"/>
    </row>
    <row r="485" spans="3:29" ht="15" x14ac:dyDescent="0.25">
      <c r="C485" s="1"/>
      <c r="D485" s="1"/>
      <c r="E485" s="17"/>
      <c r="F485" s="17"/>
      <c r="G485" s="18"/>
      <c r="H485" s="19"/>
      <c r="I485" s="3"/>
      <c r="J485" s="52"/>
      <c r="L485" s="1"/>
      <c r="M485" s="1"/>
      <c r="N485" s="1"/>
      <c r="Q485" s="4"/>
      <c r="R485" s="2"/>
      <c r="U485" s="4"/>
      <c r="V485" s="4"/>
      <c r="W485" s="4"/>
      <c r="X485" s="4"/>
      <c r="Y485" s="4"/>
      <c r="Z485" s="101"/>
      <c r="AA485" s="50"/>
      <c r="AB485" s="50"/>
      <c r="AC485" s="1"/>
    </row>
    <row r="486" spans="3:29" ht="15" x14ac:dyDescent="0.25">
      <c r="C486" s="1"/>
      <c r="D486" s="1"/>
      <c r="E486" s="17"/>
      <c r="F486" s="17"/>
      <c r="G486" s="18"/>
      <c r="H486" s="19"/>
      <c r="I486" s="3"/>
      <c r="J486" s="52"/>
      <c r="L486" s="1"/>
      <c r="M486" s="1"/>
      <c r="N486" s="1"/>
      <c r="Q486" s="4"/>
      <c r="R486" s="2"/>
      <c r="U486" s="4"/>
      <c r="V486" s="4"/>
      <c r="W486" s="4"/>
      <c r="X486" s="4"/>
      <c r="Y486" s="4"/>
      <c r="Z486" s="101"/>
      <c r="AA486" s="50"/>
      <c r="AB486" s="50"/>
      <c r="AC486" s="1"/>
    </row>
    <row r="487" spans="3:29" ht="15" x14ac:dyDescent="0.25">
      <c r="C487" s="1"/>
      <c r="D487" s="1"/>
      <c r="E487" s="17"/>
      <c r="F487" s="17"/>
      <c r="G487" s="18"/>
      <c r="H487" s="19"/>
      <c r="I487" s="3"/>
      <c r="J487" s="52"/>
      <c r="L487" s="1"/>
      <c r="M487" s="1"/>
      <c r="N487" s="1"/>
      <c r="Q487" s="4"/>
      <c r="R487" s="2"/>
      <c r="U487" s="4"/>
      <c r="V487" s="4"/>
      <c r="W487" s="4"/>
      <c r="X487" s="4"/>
      <c r="Y487" s="4"/>
      <c r="Z487" s="101"/>
      <c r="AA487" s="50"/>
      <c r="AB487" s="50"/>
      <c r="AC487" s="1"/>
    </row>
    <row r="488" spans="3:29" ht="15" x14ac:dyDescent="0.25">
      <c r="C488" s="1"/>
      <c r="D488" s="1"/>
      <c r="E488" s="17"/>
      <c r="F488" s="17"/>
      <c r="G488" s="18"/>
      <c r="H488" s="19"/>
      <c r="I488" s="3"/>
      <c r="J488" s="52"/>
      <c r="L488" s="1"/>
      <c r="M488" s="1"/>
      <c r="N488" s="1"/>
      <c r="Q488" s="4"/>
      <c r="R488" s="2"/>
      <c r="U488" s="4"/>
      <c r="V488" s="4"/>
      <c r="W488" s="4"/>
      <c r="X488" s="4"/>
      <c r="Y488" s="4"/>
      <c r="Z488" s="101"/>
      <c r="AA488" s="50"/>
      <c r="AB488" s="50"/>
      <c r="AC488" s="1"/>
    </row>
    <row r="489" spans="3:29" ht="15" x14ac:dyDescent="0.25">
      <c r="C489" s="1"/>
      <c r="D489" s="1"/>
      <c r="E489" s="17"/>
      <c r="F489" s="17"/>
      <c r="G489" s="18"/>
      <c r="H489" s="19"/>
      <c r="I489" s="3"/>
      <c r="J489" s="52"/>
      <c r="L489" s="1"/>
      <c r="M489" s="1"/>
      <c r="N489" s="1"/>
      <c r="Q489" s="4"/>
      <c r="R489" s="2"/>
      <c r="U489" s="4"/>
      <c r="V489" s="4"/>
      <c r="W489" s="4"/>
      <c r="X489" s="4"/>
      <c r="Y489" s="4"/>
      <c r="Z489" s="101"/>
      <c r="AA489" s="50"/>
      <c r="AB489" s="50"/>
      <c r="AC489" s="1"/>
    </row>
    <row r="490" spans="3:29" ht="15" x14ac:dyDescent="0.25">
      <c r="C490" s="1"/>
      <c r="D490" s="1"/>
      <c r="E490" s="17"/>
      <c r="F490" s="17"/>
      <c r="G490" s="18"/>
      <c r="H490" s="19"/>
      <c r="I490" s="3"/>
      <c r="J490" s="52"/>
      <c r="L490" s="1"/>
      <c r="M490" s="1"/>
      <c r="N490" s="1"/>
      <c r="Q490" s="4"/>
      <c r="R490" s="2"/>
      <c r="U490" s="4"/>
      <c r="V490" s="4"/>
      <c r="W490" s="4"/>
      <c r="X490" s="4"/>
      <c r="Y490" s="4"/>
      <c r="Z490" s="101"/>
      <c r="AA490" s="50"/>
      <c r="AB490" s="50"/>
      <c r="AC490" s="1"/>
    </row>
    <row r="491" spans="3:29" ht="15" x14ac:dyDescent="0.25">
      <c r="C491" s="1"/>
      <c r="D491" s="1"/>
      <c r="E491" s="17"/>
      <c r="F491" s="17"/>
      <c r="G491" s="18"/>
      <c r="H491" s="19"/>
      <c r="I491" s="3"/>
      <c r="J491" s="52"/>
      <c r="L491" s="1"/>
      <c r="M491" s="1"/>
      <c r="N491" s="1"/>
      <c r="Q491" s="4"/>
      <c r="R491" s="2"/>
      <c r="U491" s="4"/>
      <c r="V491" s="4"/>
      <c r="W491" s="4"/>
      <c r="X491" s="4"/>
      <c r="Y491" s="4"/>
      <c r="Z491" s="101"/>
      <c r="AA491" s="50"/>
      <c r="AB491" s="50"/>
      <c r="AC491" s="1"/>
    </row>
    <row r="492" spans="3:29" ht="15" x14ac:dyDescent="0.25">
      <c r="C492" s="1"/>
      <c r="D492" s="1"/>
      <c r="E492" s="17"/>
      <c r="F492" s="17"/>
      <c r="G492" s="18"/>
      <c r="H492" s="19"/>
      <c r="I492" s="3"/>
      <c r="J492" s="52"/>
      <c r="L492" s="1"/>
      <c r="M492" s="1"/>
      <c r="N492" s="1"/>
      <c r="Q492" s="4"/>
      <c r="R492" s="2"/>
      <c r="U492" s="4"/>
      <c r="V492" s="4"/>
      <c r="W492" s="4"/>
      <c r="X492" s="4"/>
      <c r="Y492" s="4"/>
      <c r="Z492" s="101"/>
      <c r="AA492" s="50"/>
      <c r="AB492" s="50"/>
      <c r="AC492" s="1"/>
    </row>
    <row r="493" spans="3:29" ht="15" x14ac:dyDescent="0.25">
      <c r="C493" s="1"/>
      <c r="D493" s="1"/>
      <c r="E493" s="17"/>
      <c r="F493" s="17"/>
      <c r="G493" s="18"/>
      <c r="H493" s="19"/>
      <c r="I493" s="3"/>
      <c r="J493" s="52"/>
      <c r="L493" s="1"/>
      <c r="M493" s="1"/>
      <c r="N493" s="1"/>
      <c r="Q493" s="4"/>
      <c r="R493" s="2"/>
      <c r="U493" s="4"/>
      <c r="V493" s="4"/>
      <c r="W493" s="4"/>
      <c r="X493" s="4"/>
      <c r="Y493" s="4"/>
      <c r="Z493" s="101"/>
      <c r="AA493" s="50"/>
      <c r="AB493" s="50"/>
      <c r="AC493" s="1"/>
    </row>
    <row r="494" spans="3:29" ht="15" x14ac:dyDescent="0.25">
      <c r="C494" s="1"/>
      <c r="D494" s="1"/>
      <c r="E494" s="17"/>
      <c r="F494" s="17"/>
      <c r="G494" s="18"/>
      <c r="H494" s="19"/>
      <c r="I494" s="3"/>
      <c r="J494" s="52"/>
      <c r="L494" s="1"/>
      <c r="M494" s="1"/>
      <c r="N494" s="1"/>
      <c r="Q494" s="4"/>
      <c r="R494" s="2"/>
      <c r="U494" s="4"/>
      <c r="V494" s="4"/>
      <c r="W494" s="4"/>
      <c r="X494" s="4"/>
      <c r="Y494" s="4"/>
      <c r="Z494" s="101"/>
      <c r="AA494" s="50"/>
      <c r="AB494" s="50"/>
      <c r="AC494" s="1"/>
    </row>
    <row r="495" spans="3:29" ht="15" x14ac:dyDescent="0.25">
      <c r="C495" s="1"/>
      <c r="D495" s="1"/>
      <c r="E495" s="17"/>
      <c r="F495" s="17"/>
      <c r="G495" s="18"/>
      <c r="H495" s="19"/>
      <c r="I495" s="3"/>
      <c r="J495" s="52"/>
      <c r="L495" s="1"/>
      <c r="M495" s="1"/>
      <c r="N495" s="1"/>
      <c r="Q495" s="4"/>
      <c r="R495" s="2"/>
      <c r="U495" s="4"/>
      <c r="V495" s="4"/>
      <c r="W495" s="4"/>
      <c r="X495" s="4"/>
      <c r="Y495" s="4"/>
      <c r="Z495" s="101"/>
      <c r="AA495" s="50"/>
      <c r="AB495" s="50"/>
      <c r="AC495" s="1"/>
    </row>
    <row r="496" spans="3:29" ht="15" x14ac:dyDescent="0.25">
      <c r="C496" s="1"/>
      <c r="D496" s="1"/>
      <c r="E496" s="17"/>
      <c r="F496" s="17"/>
      <c r="G496" s="18"/>
      <c r="H496" s="19"/>
      <c r="I496" s="3"/>
      <c r="J496" s="52"/>
      <c r="L496" s="1"/>
      <c r="M496" s="1"/>
      <c r="N496" s="1"/>
      <c r="Q496" s="4"/>
      <c r="R496" s="2"/>
      <c r="U496" s="4"/>
      <c r="V496" s="4"/>
      <c r="W496" s="4"/>
      <c r="X496" s="4"/>
      <c r="Y496" s="4"/>
      <c r="Z496" s="101"/>
      <c r="AA496" s="50"/>
      <c r="AB496" s="50"/>
      <c r="AC496" s="1"/>
    </row>
    <row r="497" spans="3:29" ht="15" x14ac:dyDescent="0.25">
      <c r="C497" s="1"/>
      <c r="D497" s="1"/>
      <c r="E497" s="17"/>
      <c r="F497" s="17"/>
      <c r="G497" s="18"/>
      <c r="H497" s="19"/>
      <c r="I497" s="3"/>
      <c r="J497" s="52"/>
      <c r="L497" s="1"/>
      <c r="M497" s="1"/>
      <c r="N497" s="1"/>
      <c r="Q497" s="4"/>
      <c r="R497" s="2"/>
      <c r="U497" s="4"/>
      <c r="V497" s="4"/>
      <c r="W497" s="4"/>
      <c r="X497" s="4"/>
      <c r="Y497" s="4"/>
      <c r="Z497" s="101"/>
      <c r="AA497" s="50"/>
      <c r="AB497" s="50"/>
      <c r="AC497" s="1"/>
    </row>
    <row r="498" spans="3:29" ht="15" x14ac:dyDescent="0.25">
      <c r="C498" s="1"/>
      <c r="D498" s="1"/>
      <c r="E498" s="17"/>
      <c r="F498" s="17"/>
      <c r="G498" s="18"/>
      <c r="H498" s="19"/>
      <c r="I498" s="3"/>
      <c r="J498" s="52"/>
      <c r="L498" s="1"/>
      <c r="M498" s="1"/>
      <c r="N498" s="1"/>
      <c r="Q498" s="4"/>
      <c r="R498" s="2"/>
      <c r="U498" s="4"/>
      <c r="V498" s="4"/>
      <c r="W498" s="4"/>
      <c r="X498" s="4"/>
      <c r="Y498" s="4"/>
      <c r="Z498" s="101"/>
      <c r="AA498" s="50"/>
      <c r="AB498" s="50"/>
      <c r="AC498" s="1"/>
    </row>
    <row r="499" spans="3:29" ht="15" x14ac:dyDescent="0.25">
      <c r="C499" s="1"/>
      <c r="D499" s="1"/>
      <c r="E499" s="17"/>
      <c r="F499" s="17"/>
      <c r="G499" s="18"/>
      <c r="H499" s="19"/>
      <c r="I499" s="3"/>
      <c r="J499" s="52"/>
      <c r="L499" s="1"/>
      <c r="M499" s="1"/>
      <c r="N499" s="1"/>
      <c r="Q499" s="4"/>
      <c r="R499" s="2"/>
      <c r="U499" s="4"/>
      <c r="V499" s="4"/>
      <c r="W499" s="4"/>
      <c r="X499" s="4"/>
      <c r="Y499" s="4"/>
      <c r="Z499" s="101"/>
      <c r="AA499" s="50"/>
      <c r="AB499" s="50"/>
      <c r="AC499" s="1"/>
    </row>
    <row r="500" spans="3:29" ht="15" x14ac:dyDescent="0.25">
      <c r="C500" s="1"/>
      <c r="D500" s="1"/>
      <c r="E500" s="17"/>
      <c r="F500" s="17"/>
      <c r="G500" s="18"/>
      <c r="H500" s="19"/>
      <c r="I500" s="3"/>
      <c r="J500" s="52"/>
      <c r="L500" s="1"/>
      <c r="M500" s="1"/>
      <c r="N500" s="1"/>
      <c r="Q500" s="4"/>
      <c r="R500" s="2"/>
      <c r="U500" s="4"/>
      <c r="V500" s="4"/>
      <c r="W500" s="4"/>
      <c r="X500" s="4"/>
      <c r="Y500" s="4"/>
      <c r="Z500" s="101"/>
      <c r="AA500" s="50"/>
      <c r="AB500" s="50"/>
      <c r="AC500" s="1"/>
    </row>
    <row r="501" spans="3:29" ht="15" x14ac:dyDescent="0.25">
      <c r="C501" s="1"/>
      <c r="D501" s="1"/>
      <c r="E501" s="17"/>
      <c r="F501" s="17"/>
      <c r="G501" s="18"/>
      <c r="H501" s="19"/>
      <c r="I501" s="3"/>
      <c r="J501" s="52"/>
      <c r="L501" s="1"/>
      <c r="M501" s="1"/>
      <c r="N501" s="1"/>
      <c r="Q501" s="4"/>
      <c r="R501" s="2"/>
      <c r="U501" s="4"/>
      <c r="V501" s="4"/>
      <c r="W501" s="4"/>
      <c r="X501" s="4"/>
      <c r="Y501" s="4"/>
      <c r="Z501" s="101"/>
      <c r="AA501" s="50"/>
      <c r="AB501" s="50"/>
      <c r="AC501" s="1"/>
    </row>
    <row r="502" spans="3:29" ht="15" x14ac:dyDescent="0.25">
      <c r="C502" s="1"/>
      <c r="D502" s="1"/>
      <c r="E502" s="17"/>
      <c r="F502" s="17"/>
      <c r="G502" s="18"/>
      <c r="H502" s="19"/>
      <c r="I502" s="3"/>
      <c r="J502" s="52"/>
      <c r="L502" s="1"/>
      <c r="M502" s="1"/>
      <c r="N502" s="1"/>
      <c r="Q502" s="4"/>
      <c r="R502" s="2"/>
      <c r="U502" s="4"/>
      <c r="V502" s="4"/>
      <c r="W502" s="4"/>
      <c r="X502" s="4"/>
      <c r="Y502" s="4"/>
      <c r="Z502" s="101"/>
      <c r="AA502" s="50"/>
      <c r="AB502" s="50"/>
      <c r="AC502" s="1"/>
    </row>
    <row r="503" spans="3:29" ht="15" x14ac:dyDescent="0.25">
      <c r="C503" s="1"/>
      <c r="D503" s="1"/>
      <c r="E503" s="17"/>
      <c r="F503" s="17"/>
      <c r="G503" s="18"/>
      <c r="H503" s="19"/>
      <c r="I503" s="3"/>
      <c r="J503" s="52"/>
      <c r="L503" s="1"/>
      <c r="M503" s="1"/>
      <c r="N503" s="1"/>
      <c r="Q503" s="4"/>
      <c r="R503" s="2"/>
      <c r="U503" s="4"/>
      <c r="V503" s="4"/>
      <c r="W503" s="4"/>
      <c r="X503" s="4"/>
      <c r="Y503" s="4"/>
      <c r="Z503" s="101"/>
      <c r="AA503" s="50"/>
      <c r="AB503" s="50"/>
      <c r="AC503" s="1"/>
    </row>
    <row r="504" spans="3:29" ht="15" x14ac:dyDescent="0.25">
      <c r="C504" s="1"/>
      <c r="D504" s="1"/>
      <c r="E504" s="17"/>
      <c r="F504" s="17"/>
      <c r="G504" s="18"/>
      <c r="H504" s="19"/>
      <c r="I504" s="3"/>
      <c r="J504" s="52"/>
      <c r="L504" s="1"/>
      <c r="M504" s="1"/>
      <c r="N504" s="1"/>
      <c r="Q504" s="4"/>
      <c r="R504" s="2"/>
      <c r="U504" s="4"/>
      <c r="V504" s="4"/>
      <c r="W504" s="4"/>
      <c r="X504" s="4"/>
      <c r="Y504" s="4"/>
      <c r="Z504" s="101"/>
      <c r="AA504" s="50"/>
      <c r="AB504" s="50"/>
      <c r="AC504" s="1"/>
    </row>
    <row r="505" spans="3:29" ht="15" x14ac:dyDescent="0.25">
      <c r="C505" s="1"/>
      <c r="D505" s="1"/>
      <c r="E505" s="17"/>
      <c r="F505" s="17"/>
      <c r="G505" s="18"/>
      <c r="H505" s="19"/>
      <c r="I505" s="3"/>
      <c r="J505" s="52"/>
      <c r="L505" s="1"/>
      <c r="M505" s="1"/>
      <c r="N505" s="1"/>
      <c r="Q505" s="4"/>
      <c r="R505" s="2"/>
      <c r="U505" s="4"/>
      <c r="V505" s="4"/>
      <c r="W505" s="4"/>
      <c r="X505" s="4"/>
      <c r="Y505" s="4"/>
      <c r="Z505" s="101"/>
      <c r="AA505" s="50"/>
      <c r="AB505" s="50"/>
      <c r="AC505" s="1"/>
    </row>
    <row r="506" spans="3:29" ht="15" x14ac:dyDescent="0.25">
      <c r="C506" s="1"/>
      <c r="D506" s="1"/>
      <c r="E506" s="17"/>
      <c r="F506" s="17"/>
      <c r="G506" s="18"/>
      <c r="H506" s="19"/>
      <c r="I506" s="3"/>
      <c r="J506" s="52"/>
      <c r="L506" s="1"/>
      <c r="M506" s="1"/>
      <c r="N506" s="1"/>
      <c r="Q506" s="4"/>
      <c r="R506" s="2"/>
      <c r="U506" s="4"/>
      <c r="V506" s="4"/>
      <c r="W506" s="4"/>
      <c r="X506" s="4"/>
      <c r="Y506" s="4"/>
      <c r="Z506" s="101"/>
      <c r="AA506" s="50"/>
      <c r="AB506" s="50"/>
      <c r="AC506" s="1"/>
    </row>
    <row r="507" spans="3:29" ht="15" x14ac:dyDescent="0.25">
      <c r="C507" s="1"/>
      <c r="D507" s="1"/>
      <c r="E507" s="17"/>
      <c r="F507" s="17"/>
      <c r="G507" s="18"/>
      <c r="H507" s="19"/>
      <c r="I507" s="3"/>
      <c r="J507" s="52"/>
      <c r="L507" s="1"/>
      <c r="M507" s="1"/>
      <c r="N507" s="1"/>
      <c r="Q507" s="4"/>
      <c r="R507" s="2"/>
      <c r="U507" s="4"/>
      <c r="V507" s="4"/>
      <c r="W507" s="4"/>
      <c r="X507" s="4"/>
      <c r="Y507" s="4"/>
      <c r="Z507" s="101"/>
      <c r="AA507" s="50"/>
      <c r="AB507" s="50"/>
      <c r="AC507" s="1"/>
    </row>
    <row r="508" spans="3:29" ht="15" x14ac:dyDescent="0.25">
      <c r="C508" s="1"/>
      <c r="D508" s="1"/>
      <c r="E508" s="17"/>
      <c r="F508" s="17"/>
      <c r="G508" s="18"/>
      <c r="H508" s="19"/>
      <c r="I508" s="3"/>
      <c r="J508" s="52"/>
      <c r="L508" s="1"/>
      <c r="M508" s="1"/>
      <c r="N508" s="1"/>
      <c r="Q508" s="4"/>
      <c r="R508" s="2"/>
      <c r="U508" s="4"/>
      <c r="V508" s="4"/>
      <c r="W508" s="4"/>
      <c r="X508" s="4"/>
      <c r="Y508" s="4"/>
      <c r="Z508" s="101"/>
      <c r="AA508" s="50"/>
      <c r="AB508" s="50"/>
      <c r="AC508" s="1"/>
    </row>
    <row r="509" spans="3:29" ht="15" x14ac:dyDescent="0.25">
      <c r="C509" s="1"/>
      <c r="D509" s="1"/>
      <c r="E509" s="17"/>
      <c r="F509" s="17"/>
      <c r="G509" s="18"/>
      <c r="H509" s="19"/>
      <c r="I509" s="3"/>
      <c r="J509" s="52"/>
      <c r="L509" s="1"/>
      <c r="M509" s="1"/>
      <c r="N509" s="1"/>
      <c r="Q509" s="4"/>
      <c r="R509" s="2"/>
      <c r="U509" s="4"/>
      <c r="V509" s="4"/>
      <c r="W509" s="4"/>
      <c r="X509" s="4"/>
      <c r="Y509" s="4"/>
      <c r="Z509" s="101"/>
      <c r="AA509" s="50"/>
      <c r="AB509" s="50"/>
      <c r="AC509" s="1"/>
    </row>
    <row r="510" spans="3:29" ht="15" x14ac:dyDescent="0.25">
      <c r="C510" s="1"/>
      <c r="D510" s="1"/>
      <c r="E510" s="17"/>
      <c r="F510" s="17"/>
      <c r="G510" s="18"/>
      <c r="H510" s="19"/>
      <c r="I510" s="3"/>
      <c r="J510" s="52"/>
      <c r="L510" s="1"/>
      <c r="M510" s="1"/>
      <c r="N510" s="1"/>
      <c r="Q510" s="4"/>
      <c r="R510" s="2"/>
      <c r="U510" s="4"/>
      <c r="V510" s="4"/>
      <c r="W510" s="4"/>
      <c r="X510" s="4"/>
      <c r="Y510" s="4"/>
      <c r="Z510" s="101"/>
      <c r="AA510" s="50"/>
      <c r="AB510" s="50"/>
      <c r="AC510" s="1"/>
    </row>
    <row r="511" spans="3:29" ht="15" x14ac:dyDescent="0.25">
      <c r="C511" s="1"/>
      <c r="D511" s="1"/>
      <c r="E511" s="17"/>
      <c r="F511" s="17"/>
      <c r="G511" s="18"/>
      <c r="H511" s="19"/>
      <c r="I511" s="3"/>
      <c r="J511" s="52"/>
      <c r="L511" s="1"/>
      <c r="M511" s="1"/>
      <c r="N511" s="1"/>
      <c r="Q511" s="4"/>
      <c r="R511" s="2"/>
      <c r="U511" s="4"/>
      <c r="V511" s="4"/>
      <c r="W511" s="4"/>
      <c r="X511" s="4"/>
      <c r="Y511" s="4"/>
      <c r="Z511" s="101"/>
      <c r="AA511" s="50"/>
      <c r="AB511" s="50"/>
      <c r="AC511" s="1"/>
    </row>
    <row r="512" spans="3:29" ht="15" x14ac:dyDescent="0.25">
      <c r="C512" s="1"/>
      <c r="D512" s="1"/>
      <c r="E512" s="17"/>
      <c r="F512" s="17"/>
      <c r="G512" s="18"/>
      <c r="H512" s="19"/>
      <c r="I512" s="3"/>
      <c r="J512" s="52"/>
      <c r="L512" s="1"/>
      <c r="M512" s="1"/>
      <c r="N512" s="1"/>
      <c r="Q512" s="4"/>
      <c r="R512" s="2"/>
      <c r="U512" s="4"/>
      <c r="V512" s="4"/>
      <c r="W512" s="4"/>
      <c r="X512" s="4"/>
      <c r="Y512" s="4"/>
      <c r="Z512" s="101"/>
      <c r="AA512" s="50"/>
      <c r="AB512" s="50"/>
      <c r="AC512" s="1"/>
    </row>
    <row r="513" spans="3:29" ht="15" x14ac:dyDescent="0.25">
      <c r="C513" s="1"/>
      <c r="D513" s="1"/>
      <c r="E513" s="17"/>
      <c r="F513" s="17"/>
      <c r="G513" s="18"/>
      <c r="H513" s="19"/>
      <c r="I513" s="3"/>
      <c r="J513" s="52"/>
      <c r="L513" s="1"/>
      <c r="M513" s="1"/>
      <c r="N513" s="1"/>
      <c r="Q513" s="4"/>
      <c r="R513" s="2"/>
      <c r="U513" s="4"/>
      <c r="V513" s="4"/>
      <c r="W513" s="4"/>
      <c r="X513" s="4"/>
      <c r="Y513" s="4"/>
      <c r="Z513" s="101"/>
      <c r="AA513" s="50"/>
      <c r="AB513" s="50"/>
      <c r="AC513" s="1"/>
    </row>
    <row r="514" spans="3:29" ht="15" x14ac:dyDescent="0.25">
      <c r="C514" s="1"/>
      <c r="D514" s="1"/>
      <c r="E514" s="17"/>
      <c r="F514" s="17"/>
      <c r="G514" s="18"/>
      <c r="H514" s="19"/>
      <c r="I514" s="3"/>
      <c r="J514" s="52"/>
      <c r="L514" s="1"/>
      <c r="M514" s="1"/>
      <c r="N514" s="1"/>
      <c r="Q514" s="4"/>
      <c r="R514" s="2"/>
      <c r="U514" s="4"/>
      <c r="V514" s="4"/>
      <c r="W514" s="4"/>
      <c r="X514" s="4"/>
      <c r="Y514" s="4"/>
      <c r="Z514" s="101"/>
      <c r="AA514" s="50"/>
      <c r="AB514" s="50"/>
      <c r="AC514" s="1"/>
    </row>
    <row r="515" spans="3:29" ht="15" x14ac:dyDescent="0.25">
      <c r="C515" s="1"/>
      <c r="D515" s="1"/>
      <c r="E515" s="17"/>
      <c r="F515" s="17"/>
      <c r="G515" s="18"/>
      <c r="H515" s="19"/>
      <c r="I515" s="3"/>
      <c r="J515" s="52"/>
      <c r="L515" s="1"/>
      <c r="M515" s="1"/>
      <c r="N515" s="1"/>
      <c r="Q515" s="4"/>
      <c r="R515" s="2"/>
      <c r="U515" s="4"/>
      <c r="V515" s="4"/>
      <c r="W515" s="4"/>
      <c r="X515" s="4"/>
      <c r="Y515" s="4"/>
      <c r="Z515" s="101"/>
      <c r="AA515" s="50"/>
      <c r="AB515" s="50"/>
      <c r="AC515" s="1"/>
    </row>
    <row r="516" spans="3:29" ht="15" x14ac:dyDescent="0.25">
      <c r="C516" s="1"/>
      <c r="D516" s="1"/>
      <c r="E516" s="17"/>
      <c r="F516" s="17"/>
      <c r="G516" s="18"/>
      <c r="H516" s="19"/>
      <c r="I516" s="3"/>
      <c r="J516" s="52"/>
      <c r="L516" s="1"/>
      <c r="M516" s="1"/>
      <c r="N516" s="1"/>
      <c r="Q516" s="4"/>
      <c r="R516" s="2"/>
      <c r="U516" s="4"/>
      <c r="V516" s="4"/>
      <c r="W516" s="4"/>
      <c r="X516" s="4"/>
      <c r="Y516" s="4"/>
      <c r="Z516" s="101"/>
      <c r="AA516" s="50"/>
      <c r="AB516" s="50"/>
      <c r="AC516" s="1"/>
    </row>
    <row r="517" spans="3:29" ht="15" x14ac:dyDescent="0.25">
      <c r="C517" s="1"/>
      <c r="D517" s="1"/>
      <c r="E517" s="17"/>
      <c r="F517" s="17"/>
      <c r="G517" s="18"/>
      <c r="H517" s="19"/>
      <c r="I517" s="3"/>
      <c r="J517" s="52"/>
      <c r="L517" s="1"/>
      <c r="M517" s="1"/>
      <c r="N517" s="1"/>
      <c r="Q517" s="4"/>
      <c r="R517" s="2"/>
      <c r="U517" s="4"/>
      <c r="V517" s="4"/>
      <c r="W517" s="4"/>
      <c r="X517" s="4"/>
      <c r="Y517" s="4"/>
      <c r="Z517" s="101"/>
      <c r="AA517" s="50"/>
      <c r="AB517" s="50"/>
      <c r="AC517" s="1"/>
    </row>
    <row r="518" spans="3:29" ht="15" x14ac:dyDescent="0.25">
      <c r="C518" s="1"/>
      <c r="D518" s="1"/>
      <c r="E518" s="17"/>
      <c r="F518" s="17"/>
      <c r="G518" s="18"/>
      <c r="H518" s="19"/>
      <c r="I518" s="3"/>
      <c r="J518" s="52"/>
      <c r="L518" s="1"/>
      <c r="M518" s="1"/>
      <c r="N518" s="1"/>
      <c r="Q518" s="4"/>
      <c r="R518" s="2"/>
      <c r="U518" s="4"/>
      <c r="V518" s="4"/>
      <c r="W518" s="4"/>
      <c r="X518" s="4"/>
      <c r="Y518" s="4"/>
      <c r="Z518" s="101"/>
      <c r="AA518" s="50"/>
      <c r="AB518" s="50"/>
      <c r="AC518" s="1"/>
    </row>
    <row r="519" spans="3:29" ht="15" x14ac:dyDescent="0.25">
      <c r="C519" s="1"/>
      <c r="D519" s="1"/>
      <c r="E519" s="17"/>
      <c r="F519" s="17"/>
      <c r="G519" s="18"/>
      <c r="H519" s="19"/>
      <c r="I519" s="3"/>
      <c r="J519" s="52"/>
      <c r="L519" s="1"/>
      <c r="M519" s="1"/>
      <c r="N519" s="1"/>
      <c r="Q519" s="4"/>
      <c r="R519" s="2"/>
      <c r="U519" s="4"/>
      <c r="V519" s="4"/>
      <c r="W519" s="4"/>
      <c r="X519" s="4"/>
      <c r="Y519" s="4"/>
      <c r="Z519" s="101"/>
      <c r="AA519" s="50"/>
      <c r="AB519" s="50"/>
      <c r="AC519" s="1"/>
    </row>
    <row r="520" spans="3:29" ht="15" x14ac:dyDescent="0.25">
      <c r="C520" s="1"/>
      <c r="D520" s="1"/>
      <c r="E520" s="17"/>
      <c r="F520" s="17"/>
      <c r="G520" s="18"/>
      <c r="H520" s="19"/>
      <c r="I520" s="3"/>
      <c r="J520" s="52"/>
      <c r="L520" s="1"/>
      <c r="M520" s="1"/>
      <c r="N520" s="1"/>
      <c r="Q520" s="4"/>
      <c r="R520" s="2"/>
      <c r="U520" s="4"/>
      <c r="V520" s="4"/>
      <c r="W520" s="4"/>
      <c r="X520" s="4"/>
      <c r="Y520" s="4"/>
      <c r="Z520" s="101"/>
      <c r="AA520" s="50"/>
      <c r="AB520" s="50"/>
      <c r="AC520" s="1"/>
    </row>
    <row r="521" spans="3:29" ht="15" x14ac:dyDescent="0.25">
      <c r="C521" s="1"/>
      <c r="D521" s="1"/>
      <c r="E521" s="17"/>
      <c r="F521" s="17"/>
      <c r="G521" s="18"/>
      <c r="H521" s="19"/>
      <c r="I521" s="3"/>
      <c r="J521" s="52"/>
      <c r="L521" s="1"/>
      <c r="M521" s="1"/>
      <c r="N521" s="1"/>
      <c r="Q521" s="4"/>
      <c r="R521" s="2"/>
      <c r="U521" s="4"/>
      <c r="V521" s="4"/>
      <c r="W521" s="4"/>
      <c r="X521" s="4"/>
      <c r="Y521" s="4"/>
      <c r="Z521" s="101"/>
      <c r="AA521" s="50"/>
      <c r="AB521" s="50"/>
      <c r="AC521" s="1"/>
    </row>
    <row r="522" spans="3:29" ht="15" x14ac:dyDescent="0.25">
      <c r="C522" s="1"/>
      <c r="D522" s="1"/>
      <c r="E522" s="17"/>
      <c r="F522" s="17"/>
      <c r="G522" s="18"/>
      <c r="H522" s="19"/>
      <c r="I522" s="3"/>
      <c r="J522" s="52"/>
      <c r="L522" s="1"/>
      <c r="M522" s="1"/>
      <c r="N522" s="1"/>
      <c r="Q522" s="4"/>
      <c r="R522" s="2"/>
      <c r="U522" s="4"/>
      <c r="V522" s="4"/>
      <c r="W522" s="4"/>
      <c r="X522" s="4"/>
      <c r="Y522" s="4"/>
      <c r="Z522" s="101"/>
      <c r="AA522" s="50"/>
      <c r="AB522" s="50"/>
      <c r="AC522" s="1"/>
    </row>
    <row r="523" spans="3:29" ht="15" x14ac:dyDescent="0.25">
      <c r="C523" s="1"/>
      <c r="D523" s="1"/>
      <c r="E523" s="17"/>
      <c r="F523" s="17"/>
      <c r="G523" s="18"/>
      <c r="H523" s="19"/>
      <c r="I523" s="3"/>
      <c r="J523" s="52"/>
      <c r="L523" s="1"/>
      <c r="M523" s="1"/>
      <c r="N523" s="1"/>
      <c r="Q523" s="4"/>
      <c r="R523" s="2"/>
      <c r="U523" s="4"/>
      <c r="V523" s="4"/>
      <c r="W523" s="4"/>
      <c r="X523" s="4"/>
      <c r="Y523" s="4"/>
      <c r="Z523" s="101"/>
      <c r="AA523" s="50"/>
      <c r="AB523" s="50"/>
      <c r="AC523" s="1"/>
    </row>
    <row r="524" spans="3:29" ht="15" x14ac:dyDescent="0.25">
      <c r="C524" s="1"/>
      <c r="D524" s="1"/>
      <c r="E524" s="17"/>
      <c r="F524" s="17"/>
      <c r="G524" s="18"/>
      <c r="H524" s="19"/>
      <c r="I524" s="3"/>
      <c r="J524" s="52"/>
      <c r="L524" s="1"/>
      <c r="M524" s="1"/>
      <c r="N524" s="1"/>
      <c r="Q524" s="4"/>
      <c r="R524" s="2"/>
      <c r="U524" s="4"/>
      <c r="V524" s="4"/>
      <c r="W524" s="4"/>
      <c r="X524" s="4"/>
      <c r="Y524" s="4"/>
      <c r="Z524" s="101"/>
      <c r="AA524" s="50"/>
      <c r="AB524" s="50"/>
      <c r="AC524" s="1"/>
    </row>
    <row r="525" spans="3:29" ht="15" x14ac:dyDescent="0.25">
      <c r="C525" s="1"/>
      <c r="D525" s="1"/>
      <c r="E525" s="17"/>
      <c r="F525" s="17"/>
      <c r="G525" s="18"/>
      <c r="H525" s="19"/>
      <c r="I525" s="3"/>
      <c r="J525" s="52"/>
      <c r="L525" s="1"/>
      <c r="M525" s="1"/>
      <c r="N525" s="1"/>
      <c r="Q525" s="4"/>
      <c r="R525" s="2"/>
      <c r="U525" s="4"/>
      <c r="V525" s="4"/>
      <c r="W525" s="4"/>
      <c r="X525" s="4"/>
      <c r="Y525" s="4"/>
      <c r="Z525" s="101"/>
      <c r="AA525" s="50"/>
      <c r="AB525" s="50"/>
      <c r="AC525" s="1"/>
    </row>
    <row r="526" spans="3:29" ht="15" x14ac:dyDescent="0.25">
      <c r="C526" s="1"/>
      <c r="D526" s="1"/>
      <c r="E526" s="17"/>
      <c r="F526" s="17"/>
      <c r="G526" s="18"/>
      <c r="H526" s="19"/>
      <c r="I526" s="3"/>
      <c r="J526" s="52"/>
      <c r="L526" s="1"/>
      <c r="M526" s="1"/>
      <c r="N526" s="1"/>
      <c r="Q526" s="4"/>
      <c r="R526" s="2"/>
      <c r="U526" s="4"/>
      <c r="V526" s="4"/>
      <c r="W526" s="4"/>
      <c r="X526" s="4"/>
      <c r="Y526" s="4"/>
      <c r="Z526" s="101"/>
      <c r="AA526" s="50"/>
      <c r="AB526" s="50"/>
      <c r="AC526" s="1"/>
    </row>
    <row r="527" spans="3:29" ht="15" x14ac:dyDescent="0.25">
      <c r="C527" s="1"/>
      <c r="D527" s="1"/>
      <c r="E527" s="17"/>
      <c r="F527" s="17"/>
      <c r="G527" s="18"/>
      <c r="H527" s="19"/>
      <c r="I527" s="3"/>
      <c r="J527" s="52"/>
      <c r="L527" s="1"/>
      <c r="M527" s="1"/>
      <c r="N527" s="1"/>
      <c r="Q527" s="4"/>
      <c r="R527" s="2"/>
      <c r="U527" s="4"/>
      <c r="V527" s="4"/>
      <c r="W527" s="4"/>
      <c r="X527" s="4"/>
      <c r="Y527" s="4"/>
      <c r="Z527" s="101"/>
      <c r="AA527" s="50"/>
      <c r="AB527" s="50"/>
      <c r="AC527" s="1"/>
    </row>
    <row r="528" spans="3:29" ht="15" x14ac:dyDescent="0.25">
      <c r="C528" s="1"/>
      <c r="D528" s="1"/>
      <c r="E528" s="17"/>
      <c r="F528" s="17"/>
      <c r="G528" s="18"/>
      <c r="H528" s="19"/>
      <c r="I528" s="3"/>
      <c r="J528" s="52"/>
      <c r="L528" s="1"/>
      <c r="M528" s="1"/>
      <c r="N528" s="1"/>
      <c r="Q528" s="4"/>
      <c r="R528" s="2"/>
      <c r="U528" s="4"/>
      <c r="V528" s="4"/>
      <c r="W528" s="4"/>
      <c r="X528" s="4"/>
      <c r="Y528" s="4"/>
      <c r="Z528" s="101"/>
      <c r="AA528" s="50"/>
      <c r="AB528" s="50"/>
      <c r="AC528" s="1"/>
    </row>
    <row r="529" spans="3:29" ht="15" x14ac:dyDescent="0.25">
      <c r="C529" s="1"/>
      <c r="D529" s="1"/>
      <c r="E529" s="17"/>
      <c r="F529" s="17"/>
      <c r="G529" s="18"/>
      <c r="H529" s="19"/>
      <c r="I529" s="3"/>
      <c r="J529" s="52"/>
      <c r="L529" s="1"/>
      <c r="M529" s="1"/>
      <c r="N529" s="1"/>
      <c r="Q529" s="4"/>
      <c r="R529" s="2"/>
      <c r="U529" s="4"/>
      <c r="V529" s="4"/>
      <c r="W529" s="4"/>
      <c r="X529" s="4"/>
      <c r="Y529" s="4"/>
      <c r="Z529" s="101"/>
      <c r="AA529" s="50"/>
      <c r="AB529" s="50"/>
      <c r="AC529" s="1"/>
    </row>
    <row r="530" spans="3:29" ht="15" x14ac:dyDescent="0.25">
      <c r="C530" s="1"/>
      <c r="D530" s="1"/>
      <c r="E530" s="17"/>
      <c r="F530" s="17"/>
      <c r="G530" s="18"/>
      <c r="H530" s="19"/>
      <c r="I530" s="3"/>
      <c r="J530" s="52"/>
      <c r="L530" s="1"/>
      <c r="M530" s="1"/>
      <c r="N530" s="1"/>
      <c r="Q530" s="4"/>
      <c r="R530" s="2"/>
      <c r="U530" s="4"/>
      <c r="V530" s="4"/>
      <c r="W530" s="4"/>
      <c r="X530" s="4"/>
      <c r="Y530" s="4"/>
      <c r="Z530" s="101"/>
      <c r="AA530" s="50"/>
      <c r="AB530" s="50"/>
      <c r="AC530" s="1"/>
    </row>
    <row r="531" spans="3:29" ht="15" x14ac:dyDescent="0.25">
      <c r="C531" s="1"/>
      <c r="D531" s="1"/>
      <c r="E531" s="17"/>
      <c r="F531" s="17"/>
      <c r="G531" s="18"/>
      <c r="H531" s="19"/>
      <c r="I531" s="3"/>
      <c r="J531" s="52"/>
      <c r="L531" s="1"/>
      <c r="M531" s="1"/>
      <c r="N531" s="1"/>
      <c r="Q531" s="4"/>
      <c r="R531" s="2"/>
      <c r="U531" s="4"/>
      <c r="V531" s="4"/>
      <c r="W531" s="4"/>
      <c r="X531" s="4"/>
      <c r="Y531" s="4"/>
      <c r="Z531" s="101"/>
      <c r="AA531" s="50"/>
      <c r="AB531" s="50"/>
      <c r="AC531" s="1"/>
    </row>
    <row r="532" spans="3:29" ht="15" x14ac:dyDescent="0.25">
      <c r="C532" s="1"/>
      <c r="D532" s="1"/>
      <c r="E532" s="17"/>
      <c r="F532" s="17"/>
      <c r="G532" s="18"/>
      <c r="H532" s="19"/>
      <c r="I532" s="3"/>
      <c r="J532" s="52"/>
      <c r="L532" s="1"/>
      <c r="M532" s="1"/>
      <c r="N532" s="1"/>
      <c r="Q532" s="4"/>
      <c r="R532" s="2"/>
      <c r="U532" s="4"/>
      <c r="V532" s="4"/>
      <c r="W532" s="4"/>
      <c r="X532" s="4"/>
      <c r="Y532" s="4"/>
      <c r="Z532" s="101"/>
      <c r="AA532" s="50"/>
      <c r="AB532" s="50"/>
      <c r="AC532" s="1"/>
    </row>
    <row r="533" spans="3:29" ht="15" x14ac:dyDescent="0.25">
      <c r="C533" s="1"/>
      <c r="D533" s="1"/>
      <c r="E533" s="17"/>
      <c r="F533" s="17"/>
      <c r="G533" s="18"/>
      <c r="H533" s="19"/>
      <c r="I533" s="3"/>
      <c r="J533" s="52"/>
      <c r="L533" s="1"/>
      <c r="M533" s="1"/>
      <c r="N533" s="1"/>
      <c r="Q533" s="4"/>
      <c r="R533" s="2"/>
      <c r="U533" s="4"/>
      <c r="V533" s="4"/>
      <c r="W533" s="4"/>
      <c r="X533" s="4"/>
      <c r="Y533" s="4"/>
      <c r="Z533" s="101"/>
      <c r="AA533" s="50"/>
      <c r="AB533" s="50"/>
      <c r="AC533" s="1"/>
    </row>
    <row r="534" spans="3:29" ht="15" x14ac:dyDescent="0.25">
      <c r="C534" s="1"/>
      <c r="D534" s="1"/>
      <c r="E534" s="17"/>
      <c r="F534" s="17"/>
      <c r="G534" s="18"/>
      <c r="H534" s="19"/>
      <c r="I534" s="3"/>
      <c r="J534" s="52"/>
      <c r="L534" s="1"/>
      <c r="M534" s="1"/>
      <c r="N534" s="1"/>
      <c r="Q534" s="4"/>
      <c r="R534" s="2"/>
      <c r="U534" s="4"/>
      <c r="V534" s="4"/>
      <c r="W534" s="4"/>
      <c r="X534" s="4"/>
      <c r="Y534" s="4"/>
      <c r="Z534" s="101"/>
      <c r="AA534" s="50"/>
      <c r="AB534" s="50"/>
      <c r="AC534" s="1"/>
    </row>
    <row r="535" spans="3:29" ht="15" x14ac:dyDescent="0.25">
      <c r="C535" s="1"/>
      <c r="D535" s="1"/>
      <c r="E535" s="17"/>
      <c r="F535" s="17"/>
      <c r="G535" s="18"/>
      <c r="H535" s="19"/>
      <c r="I535" s="3"/>
      <c r="J535" s="52"/>
      <c r="L535" s="1"/>
      <c r="M535" s="1"/>
      <c r="N535" s="1"/>
      <c r="Q535" s="4"/>
      <c r="R535" s="2"/>
      <c r="U535" s="4"/>
      <c r="V535" s="4"/>
      <c r="W535" s="4"/>
      <c r="X535" s="4"/>
      <c r="Y535" s="4"/>
      <c r="Z535" s="101"/>
      <c r="AA535" s="50"/>
      <c r="AB535" s="50"/>
      <c r="AC535" s="1"/>
    </row>
    <row r="536" spans="3:29" ht="15" x14ac:dyDescent="0.25">
      <c r="C536" s="1"/>
      <c r="D536" s="1"/>
      <c r="E536" s="17"/>
      <c r="F536" s="17"/>
      <c r="G536" s="18"/>
      <c r="H536" s="19"/>
      <c r="I536" s="3"/>
      <c r="J536" s="52"/>
      <c r="L536" s="1"/>
      <c r="M536" s="1"/>
      <c r="N536" s="1"/>
      <c r="Q536" s="4"/>
      <c r="R536" s="2"/>
      <c r="U536" s="4"/>
      <c r="V536" s="4"/>
      <c r="W536" s="4"/>
      <c r="X536" s="4"/>
      <c r="Y536" s="4"/>
      <c r="Z536" s="101"/>
      <c r="AA536" s="50"/>
      <c r="AB536" s="50"/>
      <c r="AC536" s="1"/>
    </row>
    <row r="537" spans="3:29" ht="15" x14ac:dyDescent="0.25">
      <c r="C537" s="1"/>
      <c r="D537" s="1"/>
      <c r="E537" s="17"/>
      <c r="F537" s="17"/>
      <c r="G537" s="18"/>
      <c r="H537" s="19"/>
      <c r="I537" s="3"/>
      <c r="J537" s="52"/>
      <c r="L537" s="1"/>
      <c r="M537" s="1"/>
      <c r="N537" s="1"/>
      <c r="Q537" s="4"/>
      <c r="R537" s="2"/>
      <c r="U537" s="4"/>
      <c r="V537" s="4"/>
      <c r="W537" s="4"/>
      <c r="X537" s="4"/>
      <c r="Y537" s="4"/>
      <c r="Z537" s="101"/>
      <c r="AA537" s="50"/>
      <c r="AB537" s="50"/>
      <c r="AC537" s="1"/>
    </row>
    <row r="538" spans="3:29" ht="15" x14ac:dyDescent="0.25">
      <c r="C538" s="1"/>
      <c r="D538" s="1"/>
      <c r="E538" s="17"/>
      <c r="F538" s="17"/>
      <c r="G538" s="18"/>
      <c r="H538" s="19"/>
      <c r="I538" s="3"/>
      <c r="J538" s="52"/>
      <c r="L538" s="1"/>
      <c r="M538" s="1"/>
      <c r="N538" s="1"/>
      <c r="Q538" s="4"/>
      <c r="R538" s="2"/>
      <c r="U538" s="4"/>
      <c r="V538" s="4"/>
      <c r="W538" s="4"/>
      <c r="X538" s="4"/>
      <c r="Y538" s="4"/>
      <c r="Z538" s="101"/>
      <c r="AA538" s="50"/>
      <c r="AB538" s="50"/>
      <c r="AC538" s="1"/>
    </row>
    <row r="539" spans="3:29" ht="15" x14ac:dyDescent="0.25">
      <c r="C539" s="1"/>
      <c r="D539" s="1"/>
      <c r="E539" s="17"/>
      <c r="F539" s="17"/>
      <c r="G539" s="18"/>
      <c r="H539" s="19"/>
      <c r="I539" s="3"/>
      <c r="J539" s="52"/>
      <c r="L539" s="1"/>
      <c r="M539" s="1"/>
      <c r="N539" s="1"/>
      <c r="Q539" s="4"/>
      <c r="R539" s="2"/>
      <c r="U539" s="4"/>
      <c r="V539" s="4"/>
      <c r="W539" s="4"/>
      <c r="X539" s="4"/>
      <c r="Y539" s="4"/>
      <c r="Z539" s="101"/>
      <c r="AA539" s="50"/>
      <c r="AB539" s="50"/>
      <c r="AC539" s="1"/>
    </row>
    <row r="540" spans="3:29" ht="15" x14ac:dyDescent="0.25">
      <c r="C540" s="1"/>
      <c r="D540" s="1"/>
      <c r="E540" s="17"/>
      <c r="F540" s="17"/>
      <c r="G540" s="18"/>
      <c r="H540" s="19"/>
      <c r="I540" s="3"/>
      <c r="J540" s="52"/>
      <c r="L540" s="1"/>
      <c r="M540" s="1"/>
      <c r="N540" s="1"/>
      <c r="Q540" s="4"/>
      <c r="R540" s="2"/>
      <c r="U540" s="4"/>
      <c r="V540" s="4"/>
      <c r="W540" s="4"/>
      <c r="X540" s="4"/>
      <c r="Y540" s="4"/>
      <c r="Z540" s="101"/>
      <c r="AA540" s="50"/>
      <c r="AB540" s="50"/>
      <c r="AC540" s="1"/>
    </row>
    <row r="541" spans="3:29" ht="15" x14ac:dyDescent="0.25">
      <c r="C541" s="1"/>
      <c r="D541" s="1"/>
      <c r="E541" s="17"/>
      <c r="F541" s="17"/>
      <c r="G541" s="18"/>
      <c r="H541" s="19"/>
      <c r="I541" s="3"/>
      <c r="J541" s="52"/>
      <c r="L541" s="1"/>
      <c r="M541" s="1"/>
      <c r="N541" s="1"/>
      <c r="Q541" s="4"/>
      <c r="R541" s="2"/>
      <c r="U541" s="4"/>
      <c r="V541" s="4"/>
      <c r="W541" s="4"/>
      <c r="X541" s="4"/>
      <c r="Y541" s="4"/>
      <c r="Z541" s="101"/>
      <c r="AA541" s="50"/>
      <c r="AB541" s="50"/>
      <c r="AC541" s="1"/>
    </row>
    <row r="542" spans="3:29" ht="15" x14ac:dyDescent="0.25">
      <c r="C542" s="1"/>
      <c r="D542" s="1"/>
      <c r="E542" s="17"/>
      <c r="F542" s="17"/>
      <c r="G542" s="18"/>
      <c r="H542" s="19"/>
      <c r="I542" s="3"/>
      <c r="J542" s="52"/>
      <c r="L542" s="1"/>
      <c r="M542" s="1"/>
      <c r="N542" s="1"/>
      <c r="Q542" s="4"/>
      <c r="R542" s="2"/>
      <c r="U542" s="4"/>
      <c r="V542" s="4"/>
      <c r="W542" s="4"/>
      <c r="X542" s="4"/>
      <c r="Y542" s="4"/>
      <c r="Z542" s="101"/>
      <c r="AA542" s="50"/>
      <c r="AB542" s="50"/>
      <c r="AC542" s="1"/>
    </row>
    <row r="543" spans="3:29" ht="15" x14ac:dyDescent="0.25">
      <c r="C543" s="1"/>
      <c r="D543" s="1"/>
      <c r="E543" s="17"/>
      <c r="F543" s="17"/>
      <c r="G543" s="18"/>
      <c r="H543" s="19"/>
      <c r="I543" s="3"/>
      <c r="J543" s="52"/>
      <c r="L543" s="1"/>
      <c r="M543" s="1"/>
      <c r="N543" s="1"/>
      <c r="Q543" s="4"/>
      <c r="R543" s="2"/>
      <c r="U543" s="4"/>
      <c r="V543" s="4"/>
      <c r="W543" s="4"/>
      <c r="X543" s="4"/>
      <c r="Y543" s="4"/>
      <c r="Z543" s="101"/>
      <c r="AA543" s="50"/>
      <c r="AB543" s="50"/>
      <c r="AC543" s="1"/>
    </row>
    <row r="544" spans="3:29" ht="15" x14ac:dyDescent="0.25">
      <c r="C544" s="1"/>
      <c r="D544" s="1"/>
      <c r="E544" s="17"/>
      <c r="F544" s="17"/>
      <c r="G544" s="18"/>
      <c r="H544" s="19"/>
      <c r="I544" s="3"/>
      <c r="J544" s="52"/>
      <c r="L544" s="1"/>
      <c r="M544" s="1"/>
      <c r="N544" s="1"/>
      <c r="Q544" s="4"/>
      <c r="R544" s="2"/>
      <c r="U544" s="4"/>
      <c r="V544" s="4"/>
      <c r="W544" s="4"/>
      <c r="X544" s="4"/>
      <c r="Y544" s="4"/>
      <c r="Z544" s="101"/>
      <c r="AA544" s="50"/>
      <c r="AB544" s="50"/>
      <c r="AC544" s="1"/>
    </row>
    <row r="545" spans="3:29" ht="15" x14ac:dyDescent="0.25">
      <c r="C545" s="1"/>
      <c r="D545" s="1"/>
      <c r="E545" s="17"/>
      <c r="F545" s="17"/>
      <c r="G545" s="18"/>
      <c r="H545" s="19"/>
      <c r="I545" s="3"/>
      <c r="J545" s="52"/>
      <c r="L545" s="1"/>
      <c r="M545" s="1"/>
      <c r="N545" s="1"/>
      <c r="Q545" s="4"/>
      <c r="R545" s="2"/>
      <c r="U545" s="4"/>
      <c r="V545" s="4"/>
      <c r="W545" s="4"/>
      <c r="X545" s="4"/>
      <c r="Y545" s="4"/>
      <c r="Z545" s="101"/>
      <c r="AA545" s="50"/>
      <c r="AB545" s="50"/>
      <c r="AC545" s="1"/>
    </row>
    <row r="546" spans="3:29" ht="15" x14ac:dyDescent="0.25">
      <c r="C546" s="1"/>
      <c r="D546" s="1"/>
      <c r="E546" s="17"/>
      <c r="F546" s="17"/>
      <c r="G546" s="18"/>
      <c r="H546" s="19"/>
      <c r="I546" s="3"/>
      <c r="J546" s="52"/>
      <c r="L546" s="1"/>
      <c r="M546" s="1"/>
      <c r="N546" s="1"/>
      <c r="Q546" s="4"/>
      <c r="R546" s="2"/>
      <c r="U546" s="4"/>
      <c r="V546" s="4"/>
      <c r="W546" s="4"/>
      <c r="X546" s="4"/>
      <c r="Y546" s="4"/>
      <c r="Z546" s="101"/>
      <c r="AA546" s="50"/>
      <c r="AB546" s="50"/>
      <c r="AC546" s="1"/>
    </row>
    <row r="547" spans="3:29" ht="15" x14ac:dyDescent="0.25">
      <c r="C547" s="1"/>
      <c r="D547" s="1"/>
      <c r="E547" s="17"/>
      <c r="F547" s="17"/>
      <c r="G547" s="18"/>
      <c r="H547" s="19"/>
      <c r="I547" s="3"/>
      <c r="J547" s="52"/>
      <c r="L547" s="1"/>
      <c r="M547" s="1"/>
      <c r="N547" s="1"/>
      <c r="Q547" s="4"/>
      <c r="R547" s="2"/>
      <c r="U547" s="4"/>
      <c r="V547" s="4"/>
      <c r="W547" s="4"/>
      <c r="X547" s="4"/>
      <c r="Y547" s="4"/>
      <c r="Z547" s="101"/>
      <c r="AA547" s="50"/>
      <c r="AB547" s="50"/>
      <c r="AC547" s="1"/>
    </row>
    <row r="548" spans="3:29" ht="15" x14ac:dyDescent="0.25">
      <c r="C548" s="1"/>
      <c r="D548" s="1"/>
      <c r="E548" s="17"/>
      <c r="F548" s="17"/>
      <c r="G548" s="18"/>
      <c r="H548" s="19"/>
      <c r="I548" s="3"/>
      <c r="J548" s="52"/>
      <c r="L548" s="1"/>
      <c r="M548" s="1"/>
      <c r="N548" s="1"/>
      <c r="Q548" s="4"/>
      <c r="R548" s="2"/>
      <c r="U548" s="4"/>
      <c r="V548" s="4"/>
      <c r="W548" s="4"/>
      <c r="X548" s="4"/>
      <c r="Y548" s="4"/>
      <c r="Z548" s="101"/>
      <c r="AA548" s="50"/>
      <c r="AB548" s="50"/>
      <c r="AC548" s="1"/>
    </row>
    <row r="549" spans="3:29" ht="15" x14ac:dyDescent="0.25">
      <c r="C549" s="1"/>
      <c r="D549" s="1"/>
      <c r="E549" s="17"/>
      <c r="F549" s="17"/>
      <c r="G549" s="18"/>
      <c r="H549" s="19"/>
      <c r="I549" s="3"/>
      <c r="J549" s="52"/>
      <c r="L549" s="1"/>
      <c r="M549" s="1"/>
      <c r="N549" s="1"/>
      <c r="Q549" s="4"/>
      <c r="R549" s="2"/>
      <c r="U549" s="4"/>
      <c r="V549" s="4"/>
      <c r="W549" s="4"/>
      <c r="X549" s="4"/>
      <c r="Y549" s="4"/>
      <c r="Z549" s="101"/>
      <c r="AA549" s="50"/>
      <c r="AB549" s="50"/>
      <c r="AC549" s="1"/>
    </row>
    <row r="550" spans="3:29" ht="15" x14ac:dyDescent="0.25">
      <c r="C550" s="1"/>
      <c r="D550" s="1"/>
      <c r="E550" s="17"/>
      <c r="F550" s="17"/>
      <c r="G550" s="18"/>
      <c r="H550" s="19"/>
      <c r="I550" s="3"/>
      <c r="J550" s="52"/>
      <c r="L550" s="1"/>
      <c r="M550" s="1"/>
      <c r="N550" s="1"/>
      <c r="Q550" s="4"/>
      <c r="R550" s="2"/>
      <c r="U550" s="4"/>
      <c r="V550" s="4"/>
      <c r="W550" s="4"/>
      <c r="X550" s="4"/>
      <c r="Y550" s="4"/>
      <c r="Z550" s="101"/>
      <c r="AA550" s="50"/>
      <c r="AB550" s="50"/>
      <c r="AC550" s="1"/>
    </row>
    <row r="551" spans="3:29" ht="15" x14ac:dyDescent="0.25">
      <c r="C551" s="1"/>
      <c r="D551" s="1"/>
      <c r="E551" s="17"/>
      <c r="F551" s="17"/>
      <c r="G551" s="18"/>
      <c r="H551" s="19"/>
      <c r="I551" s="3"/>
      <c r="J551" s="52"/>
      <c r="L551" s="1"/>
      <c r="M551" s="1"/>
      <c r="N551" s="1"/>
      <c r="Q551" s="4"/>
      <c r="R551" s="2"/>
      <c r="U551" s="4"/>
      <c r="V551" s="4"/>
      <c r="W551" s="4"/>
      <c r="X551" s="4"/>
      <c r="Y551" s="4"/>
      <c r="Z551" s="101"/>
      <c r="AA551" s="50"/>
      <c r="AB551" s="50"/>
      <c r="AC551" s="1"/>
    </row>
    <row r="552" spans="3:29" ht="15" x14ac:dyDescent="0.25">
      <c r="C552" s="1"/>
      <c r="D552" s="1"/>
      <c r="E552" s="17"/>
      <c r="F552" s="17"/>
      <c r="G552" s="18"/>
      <c r="H552" s="19"/>
      <c r="I552" s="3"/>
      <c r="J552" s="52"/>
      <c r="L552" s="1"/>
      <c r="M552" s="1"/>
      <c r="N552" s="1"/>
      <c r="Q552" s="4"/>
      <c r="R552" s="2"/>
      <c r="U552" s="4"/>
      <c r="V552" s="4"/>
      <c r="W552" s="4"/>
      <c r="X552" s="4"/>
      <c r="Y552" s="4"/>
      <c r="Z552" s="101"/>
      <c r="AA552" s="50"/>
      <c r="AB552" s="50"/>
      <c r="AC552" s="1"/>
    </row>
    <row r="553" spans="3:29" ht="15" x14ac:dyDescent="0.25">
      <c r="C553" s="1"/>
      <c r="D553" s="1"/>
      <c r="E553" s="17"/>
      <c r="F553" s="17"/>
      <c r="G553" s="18"/>
      <c r="H553" s="19"/>
      <c r="I553" s="3"/>
      <c r="J553" s="52"/>
      <c r="L553" s="1"/>
      <c r="M553" s="1"/>
      <c r="N553" s="1"/>
      <c r="Q553" s="4"/>
      <c r="R553" s="2"/>
      <c r="U553" s="4"/>
      <c r="V553" s="4"/>
      <c r="W553" s="4"/>
      <c r="X553" s="4"/>
      <c r="Y553" s="4"/>
      <c r="Z553" s="101"/>
      <c r="AA553" s="50"/>
      <c r="AB553" s="50"/>
      <c r="AC553" s="1"/>
    </row>
    <row r="554" spans="3:29" ht="15" x14ac:dyDescent="0.25">
      <c r="C554" s="1"/>
      <c r="D554" s="1"/>
      <c r="E554" s="17"/>
      <c r="F554" s="17"/>
      <c r="G554" s="18"/>
      <c r="H554" s="19"/>
      <c r="I554" s="3"/>
      <c r="J554" s="52"/>
      <c r="L554" s="1"/>
      <c r="M554" s="1"/>
      <c r="N554" s="1"/>
      <c r="Q554" s="4"/>
      <c r="R554" s="2"/>
      <c r="U554" s="4"/>
      <c r="V554" s="4"/>
      <c r="W554" s="4"/>
      <c r="X554" s="4"/>
      <c r="Y554" s="4"/>
      <c r="Z554" s="101"/>
      <c r="AA554" s="50"/>
      <c r="AB554" s="50"/>
      <c r="AC554" s="1"/>
    </row>
    <row r="555" spans="3:29" ht="15" x14ac:dyDescent="0.25">
      <c r="C555" s="1"/>
      <c r="D555" s="1"/>
      <c r="E555" s="17"/>
      <c r="F555" s="17"/>
      <c r="G555" s="18"/>
      <c r="H555" s="19"/>
      <c r="I555" s="3"/>
      <c r="J555" s="52"/>
      <c r="L555" s="1"/>
      <c r="M555" s="1"/>
      <c r="N555" s="1"/>
      <c r="Q555" s="4"/>
      <c r="R555" s="2"/>
      <c r="U555" s="4"/>
      <c r="V555" s="4"/>
      <c r="W555" s="4"/>
      <c r="X555" s="4"/>
      <c r="Y555" s="4"/>
      <c r="Z555" s="101"/>
      <c r="AA555" s="50"/>
      <c r="AB555" s="50"/>
      <c r="AC555" s="1"/>
    </row>
    <row r="556" spans="3:29" ht="15" x14ac:dyDescent="0.25">
      <c r="C556" s="1"/>
      <c r="D556" s="1"/>
      <c r="E556" s="17"/>
      <c r="F556" s="17"/>
      <c r="G556" s="18"/>
      <c r="H556" s="19"/>
      <c r="I556" s="3"/>
      <c r="J556" s="52"/>
      <c r="L556" s="1"/>
      <c r="M556" s="1"/>
      <c r="N556" s="1"/>
      <c r="Q556" s="4"/>
      <c r="R556" s="2"/>
      <c r="U556" s="4"/>
      <c r="V556" s="4"/>
      <c r="W556" s="4"/>
      <c r="X556" s="4"/>
      <c r="Y556" s="4"/>
      <c r="Z556" s="101"/>
      <c r="AA556" s="50"/>
      <c r="AB556" s="50"/>
      <c r="AC556" s="1"/>
    </row>
    <row r="557" spans="3:29" ht="15" x14ac:dyDescent="0.25">
      <c r="C557" s="1"/>
      <c r="D557" s="1"/>
      <c r="E557" s="17"/>
      <c r="F557" s="17"/>
      <c r="G557" s="18"/>
      <c r="H557" s="19"/>
      <c r="I557" s="3"/>
      <c r="J557" s="52"/>
      <c r="L557" s="1"/>
      <c r="M557" s="1"/>
      <c r="N557" s="1"/>
      <c r="Q557" s="4"/>
      <c r="R557" s="2"/>
      <c r="U557" s="4"/>
      <c r="V557" s="4"/>
      <c r="W557" s="4"/>
      <c r="X557" s="4"/>
      <c r="Y557" s="4"/>
      <c r="Z557" s="101"/>
      <c r="AA557" s="50"/>
      <c r="AB557" s="50"/>
      <c r="AC557" s="1"/>
    </row>
    <row r="558" spans="3:29" ht="15" x14ac:dyDescent="0.25">
      <c r="C558" s="1"/>
      <c r="D558" s="1"/>
      <c r="E558" s="17"/>
      <c r="F558" s="17"/>
      <c r="G558" s="18"/>
      <c r="H558" s="19"/>
      <c r="I558" s="3"/>
      <c r="J558" s="52"/>
      <c r="L558" s="1"/>
      <c r="M558" s="1"/>
      <c r="N558" s="1"/>
      <c r="Q558" s="4"/>
      <c r="R558" s="2"/>
      <c r="U558" s="4"/>
      <c r="V558" s="4"/>
      <c r="W558" s="4"/>
      <c r="X558" s="4"/>
      <c r="Y558" s="4"/>
      <c r="Z558" s="101"/>
      <c r="AA558" s="50"/>
      <c r="AB558" s="50"/>
      <c r="AC558" s="1"/>
    </row>
    <row r="559" spans="3:29" ht="15" x14ac:dyDescent="0.25">
      <c r="C559" s="1"/>
      <c r="D559" s="1"/>
      <c r="E559" s="17"/>
      <c r="F559" s="17"/>
      <c r="G559" s="18"/>
      <c r="H559" s="19"/>
      <c r="I559" s="3"/>
      <c r="J559" s="52"/>
      <c r="L559" s="1"/>
      <c r="M559" s="1"/>
      <c r="N559" s="1"/>
      <c r="Q559" s="4"/>
      <c r="R559" s="2"/>
      <c r="U559" s="4"/>
      <c r="V559" s="4"/>
      <c r="W559" s="4"/>
      <c r="X559" s="4"/>
      <c r="Y559" s="4"/>
      <c r="Z559" s="101"/>
      <c r="AA559" s="50"/>
      <c r="AB559" s="50"/>
      <c r="AC559" s="1"/>
    </row>
    <row r="560" spans="3:29" ht="15" x14ac:dyDescent="0.25">
      <c r="C560" s="1"/>
      <c r="D560" s="1"/>
      <c r="E560" s="17"/>
      <c r="F560" s="17"/>
      <c r="G560" s="18"/>
      <c r="H560" s="19"/>
      <c r="I560" s="3"/>
      <c r="J560" s="52"/>
      <c r="L560" s="1"/>
      <c r="M560" s="1"/>
      <c r="N560" s="1"/>
      <c r="Q560" s="4"/>
      <c r="R560" s="2"/>
      <c r="U560" s="4"/>
      <c r="V560" s="4"/>
      <c r="W560" s="4"/>
      <c r="X560" s="4"/>
      <c r="Y560" s="4"/>
      <c r="Z560" s="101"/>
      <c r="AA560" s="50"/>
      <c r="AB560" s="50"/>
      <c r="AC560" s="1"/>
    </row>
    <row r="561" spans="3:29" ht="15" x14ac:dyDescent="0.25">
      <c r="C561" s="1"/>
      <c r="D561" s="1"/>
      <c r="E561" s="17"/>
      <c r="F561" s="17"/>
      <c r="G561" s="18"/>
      <c r="H561" s="19"/>
      <c r="I561" s="3"/>
      <c r="J561" s="52"/>
      <c r="L561" s="1"/>
      <c r="M561" s="1"/>
      <c r="N561" s="1"/>
      <c r="Q561" s="4"/>
      <c r="R561" s="2"/>
      <c r="U561" s="4"/>
      <c r="V561" s="4"/>
      <c r="W561" s="4"/>
      <c r="X561" s="4"/>
      <c r="Y561" s="4"/>
      <c r="Z561" s="101"/>
      <c r="AA561" s="50"/>
      <c r="AB561" s="50"/>
      <c r="AC561" s="1"/>
    </row>
    <row r="562" spans="3:29" ht="15" x14ac:dyDescent="0.25">
      <c r="C562" s="1"/>
      <c r="D562" s="1"/>
      <c r="E562" s="17"/>
      <c r="F562" s="17"/>
      <c r="G562" s="18"/>
      <c r="H562" s="19"/>
      <c r="I562" s="3"/>
      <c r="J562" s="52"/>
      <c r="L562" s="1"/>
      <c r="M562" s="1"/>
      <c r="N562" s="1"/>
      <c r="Q562" s="4"/>
      <c r="R562" s="2"/>
      <c r="U562" s="4"/>
      <c r="V562" s="4"/>
      <c r="W562" s="4"/>
      <c r="X562" s="4"/>
      <c r="Y562" s="4"/>
      <c r="Z562" s="101"/>
      <c r="AA562" s="50"/>
      <c r="AB562" s="50"/>
      <c r="AC562" s="1"/>
    </row>
    <row r="563" spans="3:29" ht="15" x14ac:dyDescent="0.25">
      <c r="C563" s="1"/>
      <c r="D563" s="1"/>
      <c r="E563" s="17"/>
      <c r="F563" s="17"/>
      <c r="G563" s="18"/>
      <c r="H563" s="19"/>
      <c r="I563" s="3"/>
      <c r="J563" s="52"/>
      <c r="L563" s="1"/>
      <c r="M563" s="1"/>
      <c r="N563" s="1"/>
      <c r="Q563" s="4"/>
      <c r="R563" s="2"/>
      <c r="U563" s="4"/>
      <c r="V563" s="4"/>
      <c r="W563" s="4"/>
      <c r="X563" s="4"/>
      <c r="Y563" s="4"/>
      <c r="Z563" s="101"/>
      <c r="AA563" s="50"/>
      <c r="AB563" s="50"/>
      <c r="AC563" s="1"/>
    </row>
    <row r="564" spans="3:29" ht="15" x14ac:dyDescent="0.25">
      <c r="C564" s="1"/>
      <c r="D564" s="1"/>
      <c r="E564" s="17"/>
      <c r="F564" s="17"/>
      <c r="G564" s="18"/>
      <c r="H564" s="19"/>
      <c r="I564" s="3"/>
      <c r="J564" s="52"/>
      <c r="L564" s="1"/>
      <c r="M564" s="1"/>
      <c r="N564" s="1"/>
      <c r="Q564" s="4"/>
      <c r="R564" s="2"/>
      <c r="U564" s="4"/>
      <c r="V564" s="4"/>
      <c r="W564" s="4"/>
      <c r="X564" s="4"/>
      <c r="Y564" s="4"/>
      <c r="Z564" s="101"/>
      <c r="AA564" s="50"/>
      <c r="AB564" s="50"/>
      <c r="AC564" s="1"/>
    </row>
    <row r="565" spans="3:29" ht="15" x14ac:dyDescent="0.25">
      <c r="C565" s="1"/>
      <c r="D565" s="1"/>
      <c r="E565" s="17"/>
      <c r="F565" s="17"/>
      <c r="G565" s="18"/>
      <c r="H565" s="19"/>
      <c r="I565" s="3"/>
      <c r="J565" s="52"/>
      <c r="L565" s="1"/>
      <c r="M565" s="1"/>
      <c r="N565" s="1"/>
      <c r="Q565" s="4"/>
      <c r="R565" s="2"/>
      <c r="U565" s="4"/>
      <c r="V565" s="4"/>
      <c r="W565" s="4"/>
      <c r="X565" s="4"/>
      <c r="Y565" s="4"/>
      <c r="Z565" s="101"/>
      <c r="AA565" s="50"/>
      <c r="AB565" s="50"/>
      <c r="AC565" s="1"/>
    </row>
    <row r="566" spans="3:29" ht="15" x14ac:dyDescent="0.25">
      <c r="C566" s="1"/>
      <c r="D566" s="1"/>
      <c r="E566" s="17"/>
      <c r="F566" s="17"/>
      <c r="G566" s="18"/>
      <c r="H566" s="19"/>
      <c r="I566" s="3"/>
      <c r="J566" s="52"/>
      <c r="L566" s="1"/>
      <c r="M566" s="1"/>
      <c r="N566" s="1"/>
      <c r="Q566" s="4"/>
      <c r="R566" s="2"/>
      <c r="U566" s="4"/>
      <c r="V566" s="4"/>
      <c r="W566" s="4"/>
      <c r="X566" s="4"/>
      <c r="Y566" s="4"/>
      <c r="Z566" s="101"/>
      <c r="AA566" s="50"/>
      <c r="AB566" s="50"/>
      <c r="AC566" s="1"/>
    </row>
    <row r="567" spans="3:29" ht="15" x14ac:dyDescent="0.25">
      <c r="C567" s="1"/>
      <c r="D567" s="1"/>
      <c r="E567" s="17"/>
      <c r="F567" s="17"/>
      <c r="G567" s="18"/>
      <c r="H567" s="19"/>
      <c r="I567" s="3"/>
      <c r="J567" s="52"/>
      <c r="L567" s="1"/>
      <c r="M567" s="1"/>
      <c r="N567" s="1"/>
      <c r="Q567" s="4"/>
      <c r="R567" s="2"/>
      <c r="U567" s="4"/>
      <c r="V567" s="4"/>
      <c r="W567" s="4"/>
      <c r="X567" s="4"/>
      <c r="Y567" s="4"/>
      <c r="Z567" s="101"/>
      <c r="AA567" s="50"/>
      <c r="AB567" s="50"/>
      <c r="AC567" s="1"/>
    </row>
    <row r="568" spans="3:29" ht="15" x14ac:dyDescent="0.25">
      <c r="C568" s="1"/>
      <c r="D568" s="1"/>
      <c r="E568" s="17"/>
      <c r="F568" s="17"/>
      <c r="G568" s="18"/>
      <c r="H568" s="19"/>
      <c r="I568" s="3"/>
      <c r="J568" s="52"/>
      <c r="L568" s="1"/>
      <c r="M568" s="1"/>
      <c r="N568" s="1"/>
      <c r="Q568" s="4"/>
      <c r="R568" s="2"/>
      <c r="U568" s="4"/>
      <c r="V568" s="4"/>
      <c r="W568" s="4"/>
      <c r="X568" s="4"/>
      <c r="Y568" s="4"/>
      <c r="Z568" s="101"/>
      <c r="AA568" s="50"/>
      <c r="AB568" s="50"/>
      <c r="AC568" s="1"/>
    </row>
    <row r="569" spans="3:29" ht="15" x14ac:dyDescent="0.25">
      <c r="C569" s="1"/>
      <c r="D569" s="1"/>
      <c r="E569" s="17"/>
      <c r="F569" s="17"/>
      <c r="G569" s="18"/>
      <c r="H569" s="19"/>
      <c r="I569" s="3"/>
      <c r="J569" s="52"/>
      <c r="L569" s="1"/>
      <c r="M569" s="1"/>
      <c r="N569" s="1"/>
      <c r="Q569" s="4"/>
      <c r="R569" s="2"/>
      <c r="U569" s="4"/>
      <c r="V569" s="4"/>
      <c r="W569" s="4"/>
      <c r="X569" s="4"/>
      <c r="Y569" s="4"/>
      <c r="Z569" s="101"/>
      <c r="AA569" s="50"/>
      <c r="AB569" s="50"/>
      <c r="AC569" s="1"/>
    </row>
    <row r="570" spans="3:29" ht="15" x14ac:dyDescent="0.25">
      <c r="C570" s="1"/>
      <c r="D570" s="1"/>
      <c r="E570" s="17"/>
      <c r="F570" s="17"/>
      <c r="G570" s="18"/>
      <c r="H570" s="19"/>
      <c r="I570" s="3"/>
      <c r="J570" s="52"/>
      <c r="L570" s="1"/>
      <c r="M570" s="1"/>
      <c r="N570" s="1"/>
      <c r="Q570" s="4"/>
      <c r="R570" s="2"/>
      <c r="U570" s="4"/>
      <c r="V570" s="4"/>
      <c r="W570" s="4"/>
      <c r="X570" s="4"/>
      <c r="Y570" s="4"/>
      <c r="Z570" s="101"/>
      <c r="AA570" s="50"/>
      <c r="AB570" s="50"/>
      <c r="AC570" s="1"/>
    </row>
    <row r="571" spans="3:29" ht="15" x14ac:dyDescent="0.25">
      <c r="C571" s="1"/>
      <c r="D571" s="1"/>
      <c r="E571" s="17"/>
      <c r="F571" s="17"/>
      <c r="G571" s="18"/>
      <c r="H571" s="19"/>
      <c r="I571" s="3"/>
      <c r="J571" s="52"/>
      <c r="L571" s="1"/>
      <c r="M571" s="1"/>
      <c r="N571" s="1"/>
      <c r="Q571" s="4"/>
      <c r="R571" s="2"/>
      <c r="U571" s="4"/>
      <c r="V571" s="4"/>
      <c r="W571" s="4"/>
      <c r="X571" s="4"/>
      <c r="Y571" s="4"/>
      <c r="Z571" s="101"/>
      <c r="AA571" s="50"/>
      <c r="AB571" s="50"/>
      <c r="AC571" s="1"/>
    </row>
    <row r="572" spans="3:29" ht="15" x14ac:dyDescent="0.25">
      <c r="C572" s="1"/>
      <c r="D572" s="1"/>
      <c r="E572" s="17"/>
      <c r="F572" s="17"/>
      <c r="G572" s="18"/>
      <c r="H572" s="19"/>
      <c r="I572" s="3"/>
      <c r="J572" s="52"/>
      <c r="L572" s="1"/>
      <c r="M572" s="1"/>
      <c r="N572" s="1"/>
      <c r="Q572" s="4"/>
      <c r="R572" s="2"/>
      <c r="U572" s="4"/>
      <c r="V572" s="4"/>
      <c r="W572" s="4"/>
      <c r="X572" s="4"/>
      <c r="Y572" s="4"/>
      <c r="Z572" s="101"/>
      <c r="AA572" s="50"/>
      <c r="AB572" s="50"/>
      <c r="AC572" s="1"/>
    </row>
    <row r="573" spans="3:29" ht="15" x14ac:dyDescent="0.25">
      <c r="C573" s="1"/>
      <c r="D573" s="1"/>
      <c r="E573" s="17"/>
      <c r="F573" s="17"/>
      <c r="G573" s="18"/>
      <c r="H573" s="19"/>
      <c r="I573" s="3"/>
      <c r="J573" s="52"/>
      <c r="L573" s="1"/>
      <c r="M573" s="1"/>
      <c r="N573" s="1"/>
      <c r="Q573" s="4"/>
      <c r="R573" s="2"/>
      <c r="U573" s="4"/>
      <c r="V573" s="4"/>
      <c r="W573" s="4"/>
      <c r="X573" s="4"/>
      <c r="Y573" s="4"/>
      <c r="Z573" s="101"/>
      <c r="AA573" s="50"/>
      <c r="AB573" s="50"/>
      <c r="AC573" s="1"/>
    </row>
    <row r="574" spans="3:29" ht="15" x14ac:dyDescent="0.25">
      <c r="C574" s="1"/>
      <c r="D574" s="1"/>
      <c r="E574" s="17"/>
      <c r="F574" s="17"/>
      <c r="G574" s="18"/>
      <c r="H574" s="19"/>
      <c r="I574" s="3"/>
      <c r="J574" s="52"/>
      <c r="L574" s="1"/>
      <c r="M574" s="1"/>
      <c r="N574" s="1"/>
      <c r="Q574" s="4"/>
      <c r="R574" s="2"/>
      <c r="U574" s="4"/>
      <c r="V574" s="4"/>
      <c r="W574" s="4"/>
      <c r="X574" s="4"/>
      <c r="Y574" s="4"/>
      <c r="Z574" s="101"/>
      <c r="AA574" s="50"/>
      <c r="AB574" s="50"/>
      <c r="AC574" s="1"/>
    </row>
    <row r="575" spans="3:29" ht="15" x14ac:dyDescent="0.25">
      <c r="C575" s="1"/>
      <c r="D575" s="1"/>
      <c r="E575" s="17"/>
      <c r="F575" s="17"/>
      <c r="G575" s="18"/>
      <c r="H575" s="19"/>
      <c r="I575" s="3"/>
      <c r="J575" s="52"/>
      <c r="L575" s="1"/>
      <c r="M575" s="1"/>
      <c r="N575" s="1"/>
      <c r="Q575" s="4"/>
      <c r="R575" s="2"/>
      <c r="U575" s="4"/>
      <c r="V575" s="4"/>
      <c r="W575" s="4"/>
      <c r="X575" s="4"/>
      <c r="Y575" s="4"/>
      <c r="Z575" s="101"/>
      <c r="AA575" s="50"/>
      <c r="AB575" s="50"/>
      <c r="AC575" s="1"/>
    </row>
    <row r="576" spans="3:29" ht="15" x14ac:dyDescent="0.25">
      <c r="C576" s="1"/>
      <c r="D576" s="1"/>
      <c r="E576" s="17"/>
      <c r="F576" s="17"/>
      <c r="G576" s="18"/>
      <c r="H576" s="19"/>
      <c r="I576" s="3"/>
      <c r="J576" s="52"/>
      <c r="L576" s="1"/>
      <c r="M576" s="1"/>
      <c r="N576" s="1"/>
      <c r="Q576" s="4"/>
      <c r="R576" s="2"/>
      <c r="U576" s="4"/>
      <c r="V576" s="4"/>
      <c r="W576" s="4"/>
      <c r="X576" s="4"/>
      <c r="Y576" s="4"/>
      <c r="Z576" s="101"/>
      <c r="AA576" s="50"/>
      <c r="AB576" s="50"/>
      <c r="AC576" s="1"/>
    </row>
    <row r="577" spans="3:29" ht="15" x14ac:dyDescent="0.25">
      <c r="C577" s="1"/>
      <c r="D577" s="1"/>
      <c r="E577" s="17"/>
      <c r="F577" s="17"/>
      <c r="G577" s="18"/>
      <c r="H577" s="19"/>
      <c r="I577" s="3"/>
      <c r="J577" s="52"/>
      <c r="L577" s="1"/>
      <c r="M577" s="1"/>
      <c r="N577" s="1"/>
      <c r="Q577" s="4"/>
      <c r="R577" s="2"/>
      <c r="U577" s="4"/>
      <c r="V577" s="4"/>
      <c r="W577" s="4"/>
      <c r="X577" s="4"/>
      <c r="Y577" s="4"/>
      <c r="Z577" s="101"/>
      <c r="AA577" s="50"/>
      <c r="AB577" s="50"/>
      <c r="AC577" s="1"/>
    </row>
    <row r="578" spans="3:29" ht="15" x14ac:dyDescent="0.25">
      <c r="C578" s="1"/>
      <c r="D578" s="1"/>
      <c r="E578" s="17"/>
      <c r="F578" s="17"/>
      <c r="G578" s="18"/>
      <c r="H578" s="19"/>
      <c r="I578" s="3"/>
      <c r="J578" s="52"/>
      <c r="L578" s="1"/>
      <c r="M578" s="1"/>
      <c r="N578" s="1"/>
      <c r="Q578" s="4"/>
      <c r="R578" s="2"/>
      <c r="U578" s="4"/>
      <c r="V578" s="4"/>
      <c r="W578" s="4"/>
      <c r="X578" s="4"/>
      <c r="Y578" s="4"/>
      <c r="Z578" s="101"/>
      <c r="AA578" s="50"/>
      <c r="AB578" s="50"/>
      <c r="AC578" s="1"/>
    </row>
    <row r="579" spans="3:29" ht="15" x14ac:dyDescent="0.25">
      <c r="C579" s="1"/>
      <c r="D579" s="1"/>
      <c r="E579" s="17"/>
      <c r="F579" s="17"/>
      <c r="G579" s="18"/>
      <c r="H579" s="19"/>
      <c r="I579" s="3"/>
      <c r="J579" s="52"/>
      <c r="L579" s="1"/>
      <c r="M579" s="1"/>
      <c r="N579" s="1"/>
      <c r="Q579" s="4"/>
      <c r="R579" s="2"/>
      <c r="U579" s="4"/>
      <c r="V579" s="4"/>
      <c r="W579" s="4"/>
      <c r="X579" s="4"/>
      <c r="Y579" s="4"/>
      <c r="Z579" s="101"/>
      <c r="AA579" s="50"/>
      <c r="AB579" s="50"/>
      <c r="AC579" s="1"/>
    </row>
    <row r="580" spans="3:29" ht="15" x14ac:dyDescent="0.25">
      <c r="C580" s="1"/>
      <c r="D580" s="1"/>
      <c r="E580" s="17"/>
      <c r="F580" s="17"/>
      <c r="G580" s="18"/>
      <c r="H580" s="19"/>
      <c r="I580" s="3"/>
      <c r="J580" s="52"/>
      <c r="L580" s="1"/>
      <c r="M580" s="1"/>
      <c r="N580" s="1"/>
      <c r="Q580" s="4"/>
      <c r="R580" s="2"/>
      <c r="U580" s="4"/>
      <c r="V580" s="4"/>
      <c r="W580" s="4"/>
      <c r="X580" s="4"/>
      <c r="Y580" s="4"/>
      <c r="Z580" s="101"/>
      <c r="AA580" s="50"/>
      <c r="AB580" s="50"/>
      <c r="AC580" s="1"/>
    </row>
    <row r="581" spans="3:29" ht="15" x14ac:dyDescent="0.25">
      <c r="C581" s="1"/>
      <c r="D581" s="1"/>
      <c r="E581" s="17"/>
      <c r="F581" s="17"/>
      <c r="G581" s="18"/>
      <c r="H581" s="19"/>
      <c r="I581" s="3"/>
      <c r="J581" s="52"/>
      <c r="L581" s="1"/>
      <c r="M581" s="1"/>
      <c r="N581" s="1"/>
      <c r="Q581" s="4"/>
      <c r="R581" s="2"/>
      <c r="U581" s="4"/>
      <c r="V581" s="4"/>
      <c r="W581" s="4"/>
      <c r="X581" s="4"/>
      <c r="Y581" s="4"/>
      <c r="Z581" s="101"/>
      <c r="AA581" s="50"/>
      <c r="AB581" s="50"/>
      <c r="AC581" s="1"/>
    </row>
    <row r="582" spans="3:29" ht="15" x14ac:dyDescent="0.25">
      <c r="C582" s="1"/>
      <c r="D582" s="1"/>
      <c r="E582" s="17"/>
      <c r="F582" s="17"/>
      <c r="G582" s="18"/>
      <c r="H582" s="19"/>
      <c r="I582" s="3"/>
      <c r="J582" s="52"/>
      <c r="L582" s="1"/>
      <c r="M582" s="1"/>
      <c r="N582" s="1"/>
      <c r="Q582" s="4"/>
      <c r="R582" s="2"/>
      <c r="U582" s="4"/>
      <c r="V582" s="4"/>
      <c r="W582" s="4"/>
      <c r="X582" s="4"/>
      <c r="Y582" s="4"/>
      <c r="Z582" s="101"/>
      <c r="AA582" s="50"/>
      <c r="AB582" s="50"/>
      <c r="AC582" s="1"/>
    </row>
    <row r="583" spans="3:29" ht="15" x14ac:dyDescent="0.25">
      <c r="C583" s="1"/>
      <c r="D583" s="1"/>
      <c r="E583" s="17"/>
      <c r="F583" s="17"/>
      <c r="G583" s="18"/>
      <c r="H583" s="19"/>
      <c r="I583" s="3"/>
      <c r="J583" s="52"/>
      <c r="L583" s="1"/>
      <c r="M583" s="1"/>
      <c r="N583" s="1"/>
      <c r="Q583" s="4"/>
      <c r="R583" s="2"/>
      <c r="U583" s="4"/>
      <c r="V583" s="4"/>
      <c r="W583" s="4"/>
      <c r="X583" s="4"/>
      <c r="Y583" s="4"/>
      <c r="Z583" s="101"/>
      <c r="AA583" s="50"/>
      <c r="AB583" s="50"/>
      <c r="AC583" s="1"/>
    </row>
    <row r="584" spans="3:29" ht="15" x14ac:dyDescent="0.25">
      <c r="C584" s="1"/>
      <c r="D584" s="1"/>
      <c r="E584" s="17"/>
      <c r="F584" s="17"/>
      <c r="G584" s="18"/>
      <c r="H584" s="19"/>
      <c r="I584" s="3"/>
      <c r="J584" s="52"/>
      <c r="L584" s="1"/>
      <c r="M584" s="1"/>
      <c r="N584" s="1"/>
      <c r="Q584" s="4"/>
      <c r="R584" s="2"/>
      <c r="U584" s="4"/>
      <c r="V584" s="4"/>
      <c r="W584" s="4"/>
      <c r="X584" s="4"/>
      <c r="Y584" s="4"/>
      <c r="Z584" s="101"/>
      <c r="AA584" s="50"/>
      <c r="AB584" s="50"/>
      <c r="AC584" s="1"/>
    </row>
    <row r="585" spans="3:29" ht="15" x14ac:dyDescent="0.25">
      <c r="C585" s="1"/>
      <c r="D585" s="1"/>
      <c r="E585" s="17"/>
      <c r="F585" s="17"/>
      <c r="G585" s="18"/>
      <c r="H585" s="19"/>
      <c r="I585" s="3"/>
      <c r="J585" s="52"/>
      <c r="L585" s="1"/>
      <c r="M585" s="1"/>
      <c r="N585" s="1"/>
      <c r="Q585" s="4"/>
      <c r="R585" s="2"/>
      <c r="U585" s="4"/>
      <c r="V585" s="4"/>
      <c r="W585" s="4"/>
      <c r="X585" s="4"/>
      <c r="Y585" s="4"/>
      <c r="Z585" s="101"/>
      <c r="AA585" s="50"/>
      <c r="AB585" s="50"/>
      <c r="AC585" s="1"/>
    </row>
    <row r="586" spans="3:29" ht="15" x14ac:dyDescent="0.25">
      <c r="C586" s="1"/>
      <c r="D586" s="1"/>
      <c r="E586" s="17"/>
      <c r="F586" s="17"/>
      <c r="G586" s="18"/>
      <c r="H586" s="19"/>
      <c r="I586" s="3"/>
      <c r="J586" s="52"/>
      <c r="L586" s="1"/>
      <c r="M586" s="1"/>
      <c r="N586" s="1"/>
      <c r="Q586" s="4"/>
      <c r="R586" s="2"/>
      <c r="U586" s="4"/>
      <c r="V586" s="4"/>
      <c r="W586" s="4"/>
      <c r="X586" s="4"/>
      <c r="Y586" s="4"/>
      <c r="Z586" s="101"/>
      <c r="AA586" s="50"/>
      <c r="AB586" s="50"/>
      <c r="AC586" s="1"/>
    </row>
    <row r="587" spans="3:29" ht="15" x14ac:dyDescent="0.25">
      <c r="C587" s="1"/>
      <c r="D587" s="1"/>
      <c r="E587" s="17"/>
      <c r="F587" s="17"/>
      <c r="G587" s="18"/>
      <c r="H587" s="19"/>
      <c r="I587" s="3"/>
      <c r="J587" s="52"/>
      <c r="L587" s="1"/>
      <c r="M587" s="1"/>
      <c r="N587" s="1"/>
      <c r="Q587" s="4"/>
      <c r="R587" s="2"/>
      <c r="U587" s="4"/>
      <c r="V587" s="4"/>
      <c r="W587" s="4"/>
      <c r="X587" s="4"/>
      <c r="Y587" s="4"/>
      <c r="Z587" s="101"/>
      <c r="AA587" s="50"/>
      <c r="AB587" s="50"/>
      <c r="AC587" s="1"/>
    </row>
    <row r="588" spans="3:29" ht="15" x14ac:dyDescent="0.25">
      <c r="C588" s="1"/>
      <c r="D588" s="1"/>
      <c r="E588" s="17"/>
      <c r="F588" s="17"/>
      <c r="G588" s="18"/>
      <c r="H588" s="19"/>
      <c r="I588" s="3"/>
      <c r="J588" s="52"/>
      <c r="L588" s="1"/>
      <c r="M588" s="1"/>
      <c r="N588" s="1"/>
      <c r="Q588" s="4"/>
      <c r="R588" s="2"/>
      <c r="U588" s="4"/>
      <c r="V588" s="4"/>
      <c r="W588" s="4"/>
      <c r="X588" s="4"/>
      <c r="Y588" s="4"/>
      <c r="Z588" s="101"/>
      <c r="AA588" s="50"/>
      <c r="AB588" s="50"/>
      <c r="AC588" s="1"/>
    </row>
    <row r="589" spans="3:29" ht="15" x14ac:dyDescent="0.25">
      <c r="C589" s="1"/>
      <c r="D589" s="1"/>
      <c r="E589" s="17"/>
      <c r="F589" s="17"/>
      <c r="G589" s="18"/>
      <c r="H589" s="19"/>
      <c r="I589" s="3"/>
      <c r="J589" s="52"/>
      <c r="L589" s="1"/>
      <c r="M589" s="1"/>
      <c r="N589" s="1"/>
      <c r="Q589" s="4"/>
      <c r="R589" s="2"/>
      <c r="U589" s="4"/>
      <c r="V589" s="4"/>
      <c r="W589" s="4"/>
      <c r="X589" s="4"/>
      <c r="Y589" s="4"/>
      <c r="Z589" s="101"/>
      <c r="AA589" s="50"/>
      <c r="AB589" s="50"/>
      <c r="AC589" s="1"/>
    </row>
    <row r="590" spans="3:29" ht="15" x14ac:dyDescent="0.25">
      <c r="C590" s="1"/>
      <c r="D590" s="1"/>
      <c r="E590" s="17"/>
      <c r="F590" s="17"/>
      <c r="G590" s="18"/>
      <c r="H590" s="19"/>
      <c r="I590" s="3"/>
      <c r="J590" s="52"/>
      <c r="L590" s="1"/>
      <c r="M590" s="1"/>
      <c r="N590" s="1"/>
      <c r="Q590" s="4"/>
      <c r="R590" s="2"/>
      <c r="U590" s="4"/>
      <c r="V590" s="4"/>
      <c r="W590" s="4"/>
      <c r="X590" s="4"/>
      <c r="Y590" s="4"/>
      <c r="Z590" s="101"/>
      <c r="AA590" s="50"/>
      <c r="AB590" s="50"/>
      <c r="AC590" s="1"/>
    </row>
    <row r="591" spans="3:29" ht="15" x14ac:dyDescent="0.25">
      <c r="C591" s="1"/>
      <c r="D591" s="1"/>
      <c r="E591" s="17"/>
      <c r="F591" s="17"/>
      <c r="G591" s="18"/>
      <c r="H591" s="19"/>
      <c r="I591" s="3"/>
      <c r="J591" s="52"/>
      <c r="L591" s="1"/>
      <c r="M591" s="1"/>
      <c r="N591" s="1"/>
      <c r="Q591" s="4"/>
      <c r="R591" s="2"/>
      <c r="U591" s="4"/>
      <c r="V591" s="4"/>
      <c r="W591" s="4"/>
      <c r="X591" s="4"/>
      <c r="Y591" s="4"/>
      <c r="Z591" s="101"/>
      <c r="AA591" s="50"/>
      <c r="AB591" s="50"/>
      <c r="AC591" s="1"/>
    </row>
    <row r="592" spans="3:29" ht="15" x14ac:dyDescent="0.25">
      <c r="C592" s="1"/>
      <c r="D592" s="1"/>
      <c r="E592" s="17"/>
      <c r="F592" s="17"/>
      <c r="G592" s="18"/>
      <c r="H592" s="19"/>
      <c r="I592" s="3"/>
      <c r="J592" s="52"/>
      <c r="L592" s="1"/>
      <c r="M592" s="1"/>
      <c r="N592" s="1"/>
      <c r="Q592" s="4"/>
      <c r="R592" s="2"/>
      <c r="U592" s="4"/>
      <c r="V592" s="4"/>
      <c r="W592" s="4"/>
      <c r="X592" s="4"/>
      <c r="Y592" s="4"/>
      <c r="Z592" s="101"/>
      <c r="AA592" s="50"/>
      <c r="AB592" s="50"/>
      <c r="AC592" s="1"/>
    </row>
    <row r="593" spans="3:29" ht="15" x14ac:dyDescent="0.25">
      <c r="C593" s="1"/>
      <c r="D593" s="1"/>
      <c r="E593" s="17"/>
      <c r="F593" s="17"/>
      <c r="G593" s="18"/>
      <c r="H593" s="19"/>
      <c r="I593" s="3"/>
      <c r="J593" s="52"/>
      <c r="L593" s="1"/>
      <c r="M593" s="1"/>
      <c r="N593" s="1"/>
      <c r="Q593" s="4"/>
      <c r="R593" s="2"/>
      <c r="U593" s="4"/>
      <c r="V593" s="4"/>
      <c r="W593" s="4"/>
      <c r="X593" s="4"/>
      <c r="Y593" s="4"/>
      <c r="Z593" s="101"/>
      <c r="AA593" s="50"/>
      <c r="AB593" s="50"/>
      <c r="AC593" s="1"/>
    </row>
    <row r="594" spans="3:29" ht="15" x14ac:dyDescent="0.25">
      <c r="C594" s="1"/>
      <c r="D594" s="1"/>
      <c r="E594" s="17"/>
      <c r="F594" s="17"/>
      <c r="G594" s="18"/>
      <c r="H594" s="19"/>
      <c r="I594" s="3"/>
      <c r="J594" s="52"/>
      <c r="L594" s="1"/>
      <c r="M594" s="1"/>
      <c r="N594" s="1"/>
      <c r="Q594" s="4"/>
      <c r="R594" s="2"/>
      <c r="U594" s="4"/>
      <c r="V594" s="4"/>
      <c r="W594" s="4"/>
      <c r="X594" s="4"/>
      <c r="Y594" s="4"/>
      <c r="Z594" s="101"/>
      <c r="AA594" s="50"/>
      <c r="AB594" s="50"/>
      <c r="AC594" s="1"/>
    </row>
    <row r="595" spans="3:29" ht="15" x14ac:dyDescent="0.25">
      <c r="C595" s="1"/>
      <c r="D595" s="1"/>
      <c r="E595" s="17"/>
      <c r="F595" s="17"/>
      <c r="G595" s="18"/>
      <c r="H595" s="19"/>
      <c r="I595" s="3"/>
      <c r="J595" s="52"/>
      <c r="L595" s="1"/>
      <c r="M595" s="1"/>
      <c r="N595" s="1"/>
      <c r="Q595" s="4"/>
      <c r="R595" s="2"/>
      <c r="U595" s="4"/>
      <c r="V595" s="4"/>
      <c r="W595" s="4"/>
      <c r="X595" s="4"/>
      <c r="Y595" s="4"/>
      <c r="Z595" s="101"/>
      <c r="AA595" s="50"/>
      <c r="AB595" s="50"/>
      <c r="AC595" s="1"/>
    </row>
    <row r="596" spans="3:29" ht="15" x14ac:dyDescent="0.25">
      <c r="C596" s="1"/>
      <c r="D596" s="1"/>
      <c r="E596" s="17"/>
      <c r="F596" s="17"/>
      <c r="G596" s="18"/>
      <c r="H596" s="19"/>
      <c r="I596" s="3"/>
      <c r="J596" s="52"/>
      <c r="L596" s="1"/>
      <c r="M596" s="1"/>
      <c r="N596" s="1"/>
      <c r="Q596" s="4"/>
      <c r="R596" s="2"/>
      <c r="U596" s="4"/>
      <c r="V596" s="4"/>
      <c r="W596" s="4"/>
      <c r="X596" s="4"/>
      <c r="Y596" s="4"/>
      <c r="Z596" s="101"/>
      <c r="AA596" s="50"/>
      <c r="AB596" s="50"/>
      <c r="AC596" s="1"/>
    </row>
    <row r="597" spans="3:29" ht="15" x14ac:dyDescent="0.25">
      <c r="C597" s="1"/>
      <c r="D597" s="1"/>
      <c r="E597" s="17"/>
      <c r="F597" s="17"/>
      <c r="G597" s="18"/>
      <c r="H597" s="19"/>
      <c r="I597" s="3"/>
      <c r="J597" s="52"/>
      <c r="L597" s="1"/>
      <c r="M597" s="1"/>
      <c r="N597" s="1"/>
      <c r="Q597" s="4"/>
      <c r="R597" s="2"/>
      <c r="U597" s="4"/>
      <c r="V597" s="4"/>
      <c r="W597" s="4"/>
      <c r="X597" s="4"/>
      <c r="Y597" s="4"/>
      <c r="Z597" s="101"/>
      <c r="AA597" s="50"/>
      <c r="AB597" s="50"/>
      <c r="AC597" s="1"/>
    </row>
    <row r="598" spans="3:29" ht="15" x14ac:dyDescent="0.25">
      <c r="C598" s="1"/>
      <c r="D598" s="1"/>
      <c r="E598" s="17"/>
      <c r="F598" s="17"/>
      <c r="G598" s="18"/>
      <c r="H598" s="19"/>
      <c r="I598" s="3"/>
      <c r="J598" s="52"/>
      <c r="L598" s="1"/>
      <c r="M598" s="1"/>
      <c r="N598" s="1"/>
      <c r="Q598" s="4"/>
      <c r="R598" s="2"/>
      <c r="U598" s="4"/>
      <c r="V598" s="4"/>
      <c r="W598" s="4"/>
      <c r="X598" s="4"/>
      <c r="Y598" s="4"/>
      <c r="Z598" s="101"/>
      <c r="AA598" s="50"/>
      <c r="AB598" s="50"/>
      <c r="AC598" s="1"/>
    </row>
    <row r="599" spans="3:29" ht="15" x14ac:dyDescent="0.25">
      <c r="C599" s="1"/>
      <c r="D599" s="1"/>
      <c r="E599" s="17"/>
      <c r="F599" s="17"/>
      <c r="G599" s="18"/>
      <c r="H599" s="19"/>
      <c r="I599" s="3"/>
      <c r="J599" s="52"/>
      <c r="L599" s="1"/>
      <c r="M599" s="1"/>
      <c r="N599" s="1"/>
      <c r="Q599" s="4"/>
      <c r="R599" s="2"/>
      <c r="U599" s="4"/>
      <c r="V599" s="4"/>
      <c r="W599" s="4"/>
      <c r="X599" s="4"/>
      <c r="Y599" s="4"/>
      <c r="Z599" s="101"/>
      <c r="AA599" s="50"/>
      <c r="AB599" s="50"/>
      <c r="AC599" s="1"/>
    </row>
    <row r="600" spans="3:29" ht="15" x14ac:dyDescent="0.25">
      <c r="C600" s="1"/>
      <c r="D600" s="1"/>
      <c r="E600" s="17"/>
      <c r="F600" s="17"/>
      <c r="G600" s="18"/>
      <c r="H600" s="19"/>
      <c r="I600" s="3"/>
      <c r="J600" s="52"/>
      <c r="L600" s="1"/>
      <c r="M600" s="1"/>
      <c r="N600" s="1"/>
      <c r="Q600" s="4"/>
      <c r="R600" s="2"/>
      <c r="U600" s="4"/>
      <c r="V600" s="4"/>
      <c r="W600" s="4"/>
      <c r="X600" s="4"/>
      <c r="Y600" s="4"/>
      <c r="Z600" s="101"/>
      <c r="AA600" s="50"/>
      <c r="AB600" s="50"/>
      <c r="AC600" s="1"/>
    </row>
    <row r="601" spans="3:29" ht="15" x14ac:dyDescent="0.25">
      <c r="C601" s="1"/>
      <c r="D601" s="1"/>
      <c r="E601" s="17"/>
      <c r="F601" s="17"/>
      <c r="G601" s="18"/>
      <c r="H601" s="19"/>
      <c r="I601" s="3"/>
      <c r="J601" s="52"/>
      <c r="L601" s="1"/>
      <c r="M601" s="1"/>
      <c r="N601" s="1"/>
      <c r="Q601" s="4"/>
      <c r="R601" s="2"/>
      <c r="U601" s="4"/>
      <c r="V601" s="4"/>
      <c r="W601" s="4"/>
      <c r="X601" s="4"/>
      <c r="Y601" s="4"/>
      <c r="Z601" s="101"/>
      <c r="AA601" s="50"/>
      <c r="AB601" s="50"/>
      <c r="AC601" s="1"/>
    </row>
    <row r="602" spans="3:29" ht="15" x14ac:dyDescent="0.25">
      <c r="C602" s="1"/>
      <c r="D602" s="1"/>
      <c r="E602" s="17"/>
      <c r="F602" s="17"/>
      <c r="G602" s="18"/>
      <c r="H602" s="19"/>
      <c r="I602" s="3"/>
      <c r="J602" s="52"/>
      <c r="L602" s="1"/>
      <c r="M602" s="1"/>
      <c r="N602" s="1"/>
      <c r="Q602" s="4"/>
      <c r="R602" s="2"/>
      <c r="U602" s="4"/>
      <c r="V602" s="4"/>
      <c r="W602" s="4"/>
      <c r="X602" s="4"/>
      <c r="Y602" s="4"/>
      <c r="Z602" s="101"/>
      <c r="AA602" s="50"/>
      <c r="AB602" s="50"/>
      <c r="AC602" s="1"/>
    </row>
    <row r="603" spans="3:29" ht="15" x14ac:dyDescent="0.25">
      <c r="C603" s="1"/>
      <c r="D603" s="1"/>
      <c r="E603" s="17"/>
      <c r="F603" s="17"/>
      <c r="G603" s="18"/>
      <c r="H603" s="19"/>
      <c r="I603" s="3"/>
      <c r="J603" s="52"/>
      <c r="L603" s="1"/>
      <c r="M603" s="1"/>
      <c r="N603" s="1"/>
      <c r="Q603" s="4"/>
      <c r="R603" s="2"/>
      <c r="U603" s="4"/>
      <c r="V603" s="4"/>
      <c r="W603" s="4"/>
      <c r="X603" s="4"/>
      <c r="Y603" s="4"/>
      <c r="Z603" s="101"/>
      <c r="AA603" s="50"/>
      <c r="AB603" s="50"/>
      <c r="AC603" s="1"/>
    </row>
    <row r="604" spans="3:29" ht="15" x14ac:dyDescent="0.25">
      <c r="C604" s="1"/>
      <c r="D604" s="1"/>
      <c r="E604" s="17"/>
      <c r="F604" s="17"/>
      <c r="G604" s="18"/>
      <c r="H604" s="19"/>
      <c r="I604" s="3"/>
      <c r="J604" s="52"/>
      <c r="L604" s="1"/>
      <c r="M604" s="1"/>
      <c r="N604" s="1"/>
      <c r="Q604" s="4"/>
      <c r="R604" s="2"/>
      <c r="U604" s="4"/>
      <c r="V604" s="4"/>
      <c r="W604" s="4"/>
      <c r="X604" s="4"/>
      <c r="Y604" s="4"/>
      <c r="Z604" s="101"/>
      <c r="AA604" s="50"/>
      <c r="AB604" s="50"/>
      <c r="AC604" s="1"/>
    </row>
    <row r="605" spans="3:29" ht="15" x14ac:dyDescent="0.25">
      <c r="C605" s="1"/>
      <c r="D605" s="1"/>
      <c r="E605" s="17"/>
      <c r="F605" s="17"/>
      <c r="G605" s="18"/>
      <c r="H605" s="19"/>
      <c r="I605" s="3"/>
      <c r="J605" s="52"/>
      <c r="L605" s="1"/>
      <c r="M605" s="1"/>
      <c r="N605" s="1"/>
      <c r="Q605" s="4"/>
      <c r="R605" s="2"/>
      <c r="U605" s="4"/>
      <c r="V605" s="4"/>
      <c r="W605" s="4"/>
      <c r="X605" s="4"/>
      <c r="Y605" s="4"/>
      <c r="Z605" s="101"/>
      <c r="AA605" s="50"/>
      <c r="AB605" s="50"/>
      <c r="AC605" s="1"/>
    </row>
    <row r="606" spans="3:29" ht="15" x14ac:dyDescent="0.25">
      <c r="C606" s="1"/>
      <c r="D606" s="1"/>
      <c r="E606" s="17"/>
      <c r="F606" s="17"/>
      <c r="G606" s="18"/>
      <c r="H606" s="19"/>
      <c r="I606" s="3"/>
      <c r="J606" s="52"/>
      <c r="L606" s="1"/>
      <c r="M606" s="1"/>
      <c r="N606" s="1"/>
      <c r="Q606" s="4"/>
      <c r="R606" s="2"/>
      <c r="U606" s="4"/>
      <c r="V606" s="4"/>
      <c r="W606" s="4"/>
      <c r="X606" s="4"/>
      <c r="Y606" s="4"/>
      <c r="Z606" s="101"/>
      <c r="AA606" s="50"/>
      <c r="AB606" s="50"/>
      <c r="AC606" s="1"/>
    </row>
    <row r="607" spans="3:29" ht="15" x14ac:dyDescent="0.25">
      <c r="C607" s="1"/>
      <c r="D607" s="1"/>
      <c r="E607" s="17"/>
      <c r="F607" s="17"/>
      <c r="G607" s="18"/>
      <c r="H607" s="19"/>
      <c r="I607" s="3"/>
      <c r="J607" s="52"/>
      <c r="L607" s="1"/>
      <c r="M607" s="1"/>
      <c r="N607" s="1"/>
      <c r="Q607" s="4"/>
      <c r="R607" s="2"/>
      <c r="U607" s="4"/>
      <c r="V607" s="4"/>
      <c r="W607" s="4"/>
      <c r="X607" s="4"/>
      <c r="Y607" s="4"/>
      <c r="Z607" s="101"/>
      <c r="AA607" s="50"/>
      <c r="AB607" s="50"/>
      <c r="AC607" s="1"/>
    </row>
    <row r="608" spans="3:29" ht="15" x14ac:dyDescent="0.25">
      <c r="C608" s="1"/>
      <c r="D608" s="1"/>
      <c r="E608" s="17"/>
      <c r="F608" s="17"/>
      <c r="G608" s="18"/>
      <c r="H608" s="19"/>
      <c r="I608" s="3"/>
      <c r="J608" s="52"/>
      <c r="L608" s="1"/>
      <c r="M608" s="1"/>
      <c r="N608" s="1"/>
      <c r="Q608" s="4"/>
      <c r="R608" s="2"/>
      <c r="U608" s="4"/>
      <c r="V608" s="4"/>
      <c r="W608" s="4"/>
      <c r="X608" s="4"/>
      <c r="Y608" s="4"/>
      <c r="Z608" s="101"/>
      <c r="AA608" s="50"/>
      <c r="AB608" s="50"/>
      <c r="AC608" s="1"/>
    </row>
    <row r="609" spans="3:29" ht="15" x14ac:dyDescent="0.25">
      <c r="C609" s="1"/>
      <c r="D609" s="1"/>
      <c r="E609" s="17"/>
      <c r="F609" s="17"/>
      <c r="G609" s="18"/>
      <c r="H609" s="19"/>
      <c r="I609" s="3"/>
      <c r="J609" s="52"/>
      <c r="L609" s="1"/>
      <c r="M609" s="1"/>
      <c r="N609" s="1"/>
      <c r="Q609" s="4"/>
      <c r="R609" s="2"/>
      <c r="U609" s="4"/>
      <c r="V609" s="4"/>
      <c r="W609" s="4"/>
      <c r="X609" s="4"/>
      <c r="Y609" s="4"/>
      <c r="Z609" s="101"/>
      <c r="AA609" s="50"/>
      <c r="AB609" s="50"/>
      <c r="AC609" s="1"/>
    </row>
    <row r="610" spans="3:29" ht="15" x14ac:dyDescent="0.25">
      <c r="C610" s="1"/>
      <c r="D610" s="1"/>
      <c r="E610" s="17"/>
      <c r="F610" s="17"/>
      <c r="G610" s="18"/>
      <c r="H610" s="19"/>
      <c r="I610" s="3"/>
      <c r="J610" s="52"/>
      <c r="L610" s="1"/>
      <c r="M610" s="1"/>
      <c r="N610" s="1"/>
      <c r="Q610" s="4"/>
      <c r="R610" s="2"/>
      <c r="U610" s="4"/>
      <c r="V610" s="4"/>
      <c r="W610" s="4"/>
      <c r="X610" s="4"/>
      <c r="Y610" s="4"/>
      <c r="Z610" s="101"/>
      <c r="AA610" s="50"/>
      <c r="AB610" s="50"/>
      <c r="AC610" s="1"/>
    </row>
    <row r="611" spans="3:29" ht="15" x14ac:dyDescent="0.25">
      <c r="C611" s="1"/>
      <c r="D611" s="1"/>
      <c r="E611" s="17"/>
      <c r="F611" s="17"/>
      <c r="G611" s="18"/>
      <c r="H611" s="19"/>
      <c r="I611" s="3"/>
      <c r="J611" s="52"/>
      <c r="L611" s="1"/>
      <c r="M611" s="1"/>
      <c r="N611" s="1"/>
      <c r="Q611" s="4"/>
      <c r="R611" s="2"/>
      <c r="U611" s="4"/>
      <c r="V611" s="4"/>
      <c r="W611" s="4"/>
      <c r="X611" s="4"/>
      <c r="Y611" s="4"/>
      <c r="Z611" s="101"/>
      <c r="AA611" s="50"/>
      <c r="AB611" s="50"/>
      <c r="AC611" s="1"/>
    </row>
    <row r="612" spans="3:29" ht="15" x14ac:dyDescent="0.25">
      <c r="C612" s="1"/>
      <c r="D612" s="1"/>
      <c r="E612" s="17"/>
      <c r="F612" s="17"/>
      <c r="G612" s="18"/>
      <c r="H612" s="19"/>
      <c r="I612" s="3"/>
      <c r="J612" s="52"/>
      <c r="L612" s="1"/>
      <c r="M612" s="1"/>
      <c r="N612" s="1"/>
      <c r="Q612" s="4"/>
      <c r="R612" s="2"/>
      <c r="U612" s="4"/>
      <c r="V612" s="4"/>
      <c r="W612" s="4"/>
      <c r="X612" s="4"/>
      <c r="Y612" s="4"/>
      <c r="Z612" s="101"/>
      <c r="AA612" s="50"/>
      <c r="AB612" s="50"/>
      <c r="AC612" s="1"/>
    </row>
    <row r="613" spans="3:29" ht="15" x14ac:dyDescent="0.25">
      <c r="C613" s="1"/>
      <c r="D613" s="1"/>
      <c r="E613" s="17"/>
      <c r="F613" s="17"/>
      <c r="G613" s="18"/>
      <c r="H613" s="19"/>
      <c r="I613" s="3"/>
      <c r="J613" s="52"/>
      <c r="L613" s="1"/>
      <c r="M613" s="1"/>
      <c r="N613" s="1"/>
      <c r="Q613" s="4"/>
      <c r="R613" s="2"/>
      <c r="U613" s="4"/>
      <c r="V613" s="4"/>
      <c r="W613" s="4"/>
      <c r="X613" s="4"/>
      <c r="Y613" s="4"/>
      <c r="Z613" s="101"/>
      <c r="AA613" s="50"/>
      <c r="AB613" s="50"/>
      <c r="AC613" s="1"/>
    </row>
    <row r="614" spans="3:29" ht="15" x14ac:dyDescent="0.25">
      <c r="C614" s="1"/>
      <c r="D614" s="1"/>
      <c r="E614" s="17"/>
      <c r="F614" s="17"/>
      <c r="G614" s="18"/>
      <c r="H614" s="19"/>
      <c r="I614" s="3"/>
      <c r="J614" s="52"/>
      <c r="L614" s="1"/>
      <c r="M614" s="1"/>
      <c r="N614" s="1"/>
      <c r="Q614" s="4"/>
      <c r="R614" s="2"/>
      <c r="U614" s="4"/>
      <c r="V614" s="4"/>
      <c r="W614" s="4"/>
      <c r="X614" s="4"/>
      <c r="Y614" s="4"/>
      <c r="Z614" s="101"/>
      <c r="AA614" s="50"/>
      <c r="AB614" s="50"/>
      <c r="AC614" s="1"/>
    </row>
    <row r="615" spans="3:29" ht="15" x14ac:dyDescent="0.25">
      <c r="C615" s="1"/>
      <c r="D615" s="1"/>
      <c r="E615" s="17"/>
      <c r="F615" s="17"/>
      <c r="G615" s="18"/>
      <c r="H615" s="19"/>
      <c r="I615" s="3"/>
      <c r="J615" s="52"/>
      <c r="L615" s="1"/>
      <c r="M615" s="1"/>
      <c r="N615" s="1"/>
      <c r="Q615" s="4"/>
      <c r="R615" s="2"/>
      <c r="U615" s="4"/>
      <c r="V615" s="4"/>
      <c r="W615" s="4"/>
      <c r="X615" s="4"/>
      <c r="Y615" s="4"/>
      <c r="Z615" s="101"/>
      <c r="AA615" s="50"/>
      <c r="AB615" s="50"/>
      <c r="AC615" s="1"/>
    </row>
    <row r="616" spans="3:29" ht="15" x14ac:dyDescent="0.25">
      <c r="C616" s="1"/>
      <c r="D616" s="1"/>
      <c r="E616" s="17"/>
      <c r="F616" s="17"/>
      <c r="G616" s="18"/>
      <c r="H616" s="19"/>
      <c r="I616" s="3"/>
      <c r="J616" s="52"/>
      <c r="L616" s="1"/>
      <c r="M616" s="1"/>
      <c r="N616" s="1"/>
      <c r="Q616" s="4"/>
      <c r="R616" s="2"/>
      <c r="U616" s="4"/>
      <c r="V616" s="4"/>
      <c r="W616" s="4"/>
      <c r="X616" s="4"/>
      <c r="Y616" s="4"/>
      <c r="Z616" s="101"/>
      <c r="AA616" s="50"/>
      <c r="AB616" s="50"/>
      <c r="AC616" s="1"/>
    </row>
    <row r="617" spans="3:29" ht="15" x14ac:dyDescent="0.25">
      <c r="C617" s="1"/>
      <c r="D617" s="1"/>
      <c r="E617" s="17"/>
      <c r="F617" s="17"/>
      <c r="G617" s="18"/>
      <c r="H617" s="19"/>
      <c r="I617" s="3"/>
      <c r="J617" s="52"/>
      <c r="L617" s="1"/>
      <c r="M617" s="1"/>
      <c r="N617" s="1"/>
      <c r="Q617" s="4"/>
      <c r="R617" s="2"/>
      <c r="U617" s="4"/>
      <c r="V617" s="4"/>
      <c r="W617" s="4"/>
      <c r="X617" s="4"/>
      <c r="Y617" s="4"/>
      <c r="Z617" s="101"/>
      <c r="AA617" s="50"/>
      <c r="AB617" s="50"/>
      <c r="AC617" s="1"/>
    </row>
    <row r="618" spans="3:29" ht="15" x14ac:dyDescent="0.25">
      <c r="C618" s="1"/>
      <c r="D618" s="1"/>
      <c r="E618" s="17"/>
      <c r="F618" s="17"/>
      <c r="G618" s="18"/>
      <c r="H618" s="19"/>
      <c r="I618" s="3"/>
      <c r="J618" s="52"/>
      <c r="L618" s="1"/>
      <c r="M618" s="1"/>
      <c r="N618" s="1"/>
      <c r="Q618" s="4"/>
      <c r="R618" s="2"/>
      <c r="U618" s="4"/>
      <c r="V618" s="4"/>
      <c r="W618" s="4"/>
      <c r="X618" s="4"/>
      <c r="Y618" s="4"/>
      <c r="Z618" s="101"/>
      <c r="AA618" s="50"/>
      <c r="AB618" s="50"/>
      <c r="AC618" s="1"/>
    </row>
    <row r="619" spans="3:29" ht="15" x14ac:dyDescent="0.25">
      <c r="C619" s="1"/>
      <c r="D619" s="1"/>
      <c r="E619" s="17"/>
      <c r="F619" s="17"/>
      <c r="G619" s="18"/>
      <c r="H619" s="19"/>
      <c r="I619" s="3"/>
      <c r="J619" s="52"/>
      <c r="L619" s="1"/>
      <c r="M619" s="1"/>
      <c r="N619" s="1"/>
      <c r="Q619" s="4"/>
      <c r="R619" s="2"/>
      <c r="U619" s="4"/>
      <c r="V619" s="4"/>
      <c r="W619" s="4"/>
      <c r="X619" s="4"/>
      <c r="Y619" s="4"/>
      <c r="Z619" s="101"/>
      <c r="AA619" s="50"/>
      <c r="AB619" s="50"/>
      <c r="AC619" s="1"/>
    </row>
    <row r="620" spans="3:29" ht="15" x14ac:dyDescent="0.25">
      <c r="C620" s="1"/>
      <c r="D620" s="1"/>
      <c r="E620" s="17"/>
      <c r="F620" s="17"/>
      <c r="G620" s="18"/>
      <c r="H620" s="19"/>
      <c r="I620" s="3"/>
      <c r="J620" s="52"/>
      <c r="L620" s="1"/>
      <c r="M620" s="1"/>
      <c r="N620" s="1"/>
      <c r="Q620" s="4"/>
      <c r="R620" s="2"/>
      <c r="U620" s="4"/>
      <c r="V620" s="4"/>
      <c r="W620" s="4"/>
      <c r="X620" s="4"/>
      <c r="Y620" s="4"/>
      <c r="Z620" s="101"/>
      <c r="AA620" s="50"/>
      <c r="AB620" s="50"/>
      <c r="AC620" s="1"/>
    </row>
    <row r="621" spans="3:29" ht="15" x14ac:dyDescent="0.25">
      <c r="C621" s="1"/>
      <c r="D621" s="1"/>
      <c r="E621" s="17"/>
      <c r="F621" s="17"/>
      <c r="G621" s="18"/>
      <c r="H621" s="19"/>
      <c r="I621" s="3"/>
      <c r="J621" s="52"/>
      <c r="L621" s="1"/>
      <c r="M621" s="1"/>
      <c r="N621" s="1"/>
      <c r="Q621" s="4"/>
      <c r="R621" s="2"/>
      <c r="U621" s="4"/>
      <c r="V621" s="4"/>
      <c r="W621" s="4"/>
      <c r="X621" s="4"/>
      <c r="Y621" s="4"/>
      <c r="Z621" s="101"/>
      <c r="AA621" s="50"/>
      <c r="AB621" s="50"/>
      <c r="AC621" s="1"/>
    </row>
    <row r="622" spans="3:29" ht="15" x14ac:dyDescent="0.25">
      <c r="C622" s="1"/>
      <c r="D622" s="1"/>
      <c r="E622" s="17"/>
      <c r="F622" s="17"/>
      <c r="G622" s="18"/>
      <c r="H622" s="19"/>
      <c r="I622" s="3"/>
      <c r="J622" s="52"/>
      <c r="L622" s="1"/>
      <c r="M622" s="1"/>
      <c r="N622" s="1"/>
      <c r="Q622" s="4"/>
      <c r="R622" s="2"/>
      <c r="U622" s="4"/>
      <c r="V622" s="4"/>
      <c r="W622" s="4"/>
      <c r="X622" s="4"/>
      <c r="Y622" s="4"/>
      <c r="Z622" s="101"/>
      <c r="AA622" s="50"/>
      <c r="AB622" s="50"/>
      <c r="AC622" s="1"/>
    </row>
    <row r="623" spans="3:29" ht="15" x14ac:dyDescent="0.25">
      <c r="C623" s="1"/>
      <c r="D623" s="1"/>
      <c r="E623" s="17"/>
      <c r="F623" s="17"/>
      <c r="G623" s="18"/>
      <c r="H623" s="19"/>
      <c r="I623" s="3"/>
      <c r="J623" s="52"/>
      <c r="L623" s="1"/>
      <c r="M623" s="1"/>
      <c r="N623" s="1"/>
      <c r="Q623" s="4"/>
      <c r="R623" s="2"/>
      <c r="U623" s="4"/>
      <c r="V623" s="4"/>
      <c r="W623" s="4"/>
      <c r="X623" s="4"/>
      <c r="Y623" s="4"/>
      <c r="Z623" s="101"/>
      <c r="AA623" s="50"/>
      <c r="AB623" s="50"/>
      <c r="AC623" s="1"/>
    </row>
    <row r="624" spans="3:29" ht="15" x14ac:dyDescent="0.25">
      <c r="C624" s="1"/>
      <c r="D624" s="1"/>
      <c r="E624" s="17"/>
      <c r="F624" s="17"/>
      <c r="G624" s="18"/>
      <c r="H624" s="19"/>
      <c r="I624" s="3"/>
      <c r="J624" s="52"/>
      <c r="L624" s="1"/>
      <c r="M624" s="1"/>
      <c r="N624" s="1"/>
      <c r="Q624" s="4"/>
      <c r="R624" s="2"/>
      <c r="U624" s="4"/>
      <c r="V624" s="4"/>
      <c r="W624" s="4"/>
      <c r="X624" s="4"/>
      <c r="Y624" s="4"/>
      <c r="Z624" s="101"/>
      <c r="AA624" s="50"/>
      <c r="AB624" s="50"/>
      <c r="AC624" s="1"/>
    </row>
    <row r="625" spans="3:29" ht="15" x14ac:dyDescent="0.25">
      <c r="C625" s="1"/>
      <c r="D625" s="1"/>
      <c r="E625" s="17"/>
      <c r="F625" s="17"/>
      <c r="G625" s="18"/>
      <c r="H625" s="19"/>
      <c r="I625" s="3"/>
      <c r="J625" s="52"/>
      <c r="L625" s="1"/>
      <c r="M625" s="1"/>
      <c r="N625" s="1"/>
      <c r="Q625" s="4"/>
      <c r="R625" s="2"/>
      <c r="U625" s="4"/>
      <c r="V625" s="4"/>
      <c r="W625" s="4"/>
      <c r="X625" s="4"/>
      <c r="Y625" s="4"/>
      <c r="Z625" s="101"/>
      <c r="AA625" s="50"/>
      <c r="AB625" s="50"/>
      <c r="AC625" s="1"/>
    </row>
    <row r="626" spans="3:29" ht="15" x14ac:dyDescent="0.25">
      <c r="C626" s="1"/>
      <c r="D626" s="1"/>
      <c r="E626" s="17"/>
      <c r="F626" s="17"/>
      <c r="G626" s="18"/>
      <c r="H626" s="19"/>
      <c r="I626" s="3"/>
      <c r="J626" s="52"/>
      <c r="L626" s="1"/>
      <c r="M626" s="1"/>
      <c r="N626" s="1"/>
      <c r="Q626" s="4"/>
      <c r="R626" s="2"/>
      <c r="U626" s="4"/>
      <c r="V626" s="4"/>
      <c r="W626" s="4"/>
      <c r="X626" s="4"/>
      <c r="Y626" s="4"/>
      <c r="Z626" s="101"/>
      <c r="AA626" s="50"/>
      <c r="AB626" s="50"/>
      <c r="AC626" s="1"/>
    </row>
    <row r="627" spans="3:29" ht="15" x14ac:dyDescent="0.25">
      <c r="C627" s="1"/>
      <c r="D627" s="1"/>
      <c r="E627" s="17"/>
      <c r="F627" s="17"/>
      <c r="G627" s="18"/>
      <c r="H627" s="19"/>
      <c r="I627" s="3"/>
      <c r="J627" s="52"/>
      <c r="L627" s="1"/>
      <c r="M627" s="1"/>
      <c r="N627" s="1"/>
      <c r="Q627" s="4"/>
      <c r="R627" s="2"/>
      <c r="U627" s="4"/>
      <c r="V627" s="4"/>
      <c r="W627" s="4"/>
      <c r="X627" s="4"/>
      <c r="Y627" s="4"/>
      <c r="Z627" s="101"/>
      <c r="AA627" s="50"/>
      <c r="AB627" s="50"/>
      <c r="AC627" s="1"/>
    </row>
    <row r="628" spans="3:29" ht="15" x14ac:dyDescent="0.25">
      <c r="C628" s="1"/>
      <c r="D628" s="1"/>
      <c r="E628" s="17"/>
      <c r="F628" s="17"/>
      <c r="G628" s="18"/>
      <c r="H628" s="19"/>
      <c r="I628" s="3"/>
      <c r="J628" s="52"/>
      <c r="L628" s="1"/>
      <c r="M628" s="1"/>
      <c r="N628" s="1"/>
      <c r="Q628" s="4"/>
      <c r="R628" s="2"/>
      <c r="U628" s="4"/>
      <c r="V628" s="4"/>
      <c r="W628" s="4"/>
      <c r="X628" s="4"/>
      <c r="Y628" s="4"/>
      <c r="Z628" s="101"/>
      <c r="AA628" s="50"/>
      <c r="AB628" s="50"/>
      <c r="AC628" s="1"/>
    </row>
    <row r="629" spans="3:29" ht="15" x14ac:dyDescent="0.25">
      <c r="C629" s="1"/>
      <c r="D629" s="1"/>
      <c r="E629" s="17"/>
      <c r="F629" s="17"/>
      <c r="G629" s="18"/>
      <c r="H629" s="19"/>
      <c r="I629" s="3"/>
      <c r="J629" s="52"/>
      <c r="L629" s="1"/>
      <c r="M629" s="1"/>
      <c r="N629" s="1"/>
      <c r="Q629" s="4"/>
      <c r="R629" s="2"/>
      <c r="U629" s="4"/>
      <c r="V629" s="4"/>
      <c r="W629" s="4"/>
      <c r="X629" s="4"/>
      <c r="Y629" s="4"/>
      <c r="Z629" s="101"/>
      <c r="AA629" s="50"/>
      <c r="AB629" s="50"/>
      <c r="AC629" s="1"/>
    </row>
    <row r="630" spans="3:29" ht="15" x14ac:dyDescent="0.25">
      <c r="C630" s="1"/>
      <c r="D630" s="1"/>
      <c r="E630" s="17"/>
      <c r="F630" s="17"/>
      <c r="G630" s="18"/>
      <c r="H630" s="19"/>
      <c r="I630" s="3"/>
      <c r="J630" s="52"/>
      <c r="L630" s="1"/>
      <c r="M630" s="1"/>
      <c r="N630" s="1"/>
      <c r="Q630" s="4"/>
      <c r="R630" s="2"/>
      <c r="U630" s="4"/>
      <c r="V630" s="4"/>
      <c r="W630" s="4"/>
      <c r="X630" s="4"/>
      <c r="Y630" s="4"/>
      <c r="Z630" s="101"/>
      <c r="AA630" s="50"/>
      <c r="AB630" s="50"/>
      <c r="AC630" s="1"/>
    </row>
    <row r="631" spans="3:29" ht="15" x14ac:dyDescent="0.25">
      <c r="C631" s="1"/>
      <c r="D631" s="1"/>
      <c r="E631" s="17"/>
      <c r="F631" s="17"/>
      <c r="G631" s="18"/>
      <c r="H631" s="19"/>
      <c r="I631" s="3"/>
      <c r="J631" s="52"/>
      <c r="L631" s="1"/>
      <c r="M631" s="1"/>
      <c r="N631" s="1"/>
      <c r="Q631" s="4"/>
      <c r="R631" s="2"/>
      <c r="U631" s="4"/>
      <c r="V631" s="4"/>
      <c r="W631" s="4"/>
      <c r="X631" s="4"/>
      <c r="Y631" s="4"/>
      <c r="Z631" s="101"/>
      <c r="AA631" s="50"/>
      <c r="AB631" s="50"/>
      <c r="AC631" s="1"/>
    </row>
    <row r="632" spans="3:29" ht="15" x14ac:dyDescent="0.25">
      <c r="C632" s="1"/>
      <c r="D632" s="1"/>
      <c r="E632" s="17"/>
      <c r="F632" s="17"/>
      <c r="G632" s="18"/>
      <c r="H632" s="19"/>
      <c r="I632" s="3"/>
      <c r="J632" s="52"/>
      <c r="L632" s="1"/>
      <c r="M632" s="1"/>
      <c r="N632" s="1"/>
      <c r="Q632" s="4"/>
      <c r="R632" s="2"/>
      <c r="U632" s="4"/>
      <c r="V632" s="4"/>
      <c r="W632" s="4"/>
      <c r="X632" s="4"/>
      <c r="Y632" s="4"/>
      <c r="Z632" s="101"/>
      <c r="AA632" s="50"/>
      <c r="AB632" s="50"/>
      <c r="AC632" s="1"/>
    </row>
    <row r="633" spans="3:29" ht="15" x14ac:dyDescent="0.25">
      <c r="C633" s="1"/>
      <c r="D633" s="1"/>
      <c r="E633" s="17"/>
      <c r="F633" s="17"/>
      <c r="G633" s="18"/>
      <c r="H633" s="19"/>
      <c r="I633" s="3"/>
      <c r="J633" s="52"/>
      <c r="L633" s="1"/>
      <c r="M633" s="1"/>
      <c r="N633" s="1"/>
      <c r="Q633" s="4"/>
      <c r="R633" s="2"/>
      <c r="U633" s="4"/>
      <c r="V633" s="4"/>
      <c r="W633" s="4"/>
      <c r="X633" s="4"/>
      <c r="Y633" s="4"/>
      <c r="Z633" s="101"/>
      <c r="AA633" s="50"/>
      <c r="AB633" s="50"/>
      <c r="AC633" s="1"/>
    </row>
    <row r="634" spans="3:29" ht="15" x14ac:dyDescent="0.25">
      <c r="C634" s="1"/>
      <c r="D634" s="1"/>
      <c r="E634" s="17"/>
      <c r="F634" s="17"/>
      <c r="G634" s="18"/>
      <c r="H634" s="19"/>
      <c r="I634" s="3"/>
      <c r="J634" s="52"/>
      <c r="L634" s="1"/>
      <c r="M634" s="1"/>
      <c r="N634" s="1"/>
      <c r="Q634" s="4"/>
      <c r="R634" s="2"/>
      <c r="U634" s="4"/>
      <c r="V634" s="4"/>
      <c r="W634" s="4"/>
      <c r="X634" s="4"/>
      <c r="Y634" s="4"/>
      <c r="Z634" s="101"/>
      <c r="AA634" s="50"/>
      <c r="AB634" s="50"/>
      <c r="AC634" s="1"/>
    </row>
    <row r="635" spans="3:29" ht="15" x14ac:dyDescent="0.25">
      <c r="C635" s="1"/>
      <c r="D635" s="1"/>
      <c r="E635" s="17"/>
      <c r="F635" s="17"/>
      <c r="G635" s="18"/>
      <c r="H635" s="19"/>
      <c r="I635" s="3"/>
      <c r="J635" s="52"/>
      <c r="L635" s="1"/>
      <c r="M635" s="1"/>
      <c r="N635" s="1"/>
      <c r="Q635" s="4"/>
      <c r="R635" s="2"/>
      <c r="U635" s="4"/>
      <c r="V635" s="4"/>
      <c r="W635" s="4"/>
      <c r="X635" s="4"/>
      <c r="Y635" s="4"/>
      <c r="Z635" s="101"/>
      <c r="AA635" s="50"/>
      <c r="AB635" s="50"/>
      <c r="AC635" s="1"/>
    </row>
    <row r="636" spans="3:29" ht="15" x14ac:dyDescent="0.25">
      <c r="C636" s="1"/>
      <c r="D636" s="1"/>
      <c r="E636" s="17"/>
      <c r="F636" s="17"/>
      <c r="G636" s="18"/>
      <c r="H636" s="19"/>
      <c r="I636" s="3"/>
      <c r="J636" s="52"/>
      <c r="L636" s="1"/>
      <c r="M636" s="1"/>
      <c r="N636" s="1"/>
      <c r="Q636" s="4"/>
      <c r="R636" s="2"/>
      <c r="U636" s="4"/>
      <c r="V636" s="4"/>
      <c r="W636" s="4"/>
      <c r="X636" s="4"/>
      <c r="Y636" s="4"/>
      <c r="Z636" s="101"/>
      <c r="AA636" s="50"/>
      <c r="AB636" s="50"/>
      <c r="AC636" s="1"/>
    </row>
    <row r="637" spans="3:29" ht="15" x14ac:dyDescent="0.25">
      <c r="C637" s="1"/>
      <c r="D637" s="1"/>
      <c r="E637" s="17"/>
      <c r="F637" s="17"/>
      <c r="G637" s="18"/>
      <c r="H637" s="19"/>
      <c r="I637" s="3"/>
      <c r="J637" s="52"/>
      <c r="L637" s="1"/>
      <c r="M637" s="1"/>
      <c r="N637" s="1"/>
      <c r="Q637" s="4"/>
      <c r="R637" s="2"/>
      <c r="U637" s="4"/>
      <c r="V637" s="4"/>
      <c r="W637" s="4"/>
      <c r="X637" s="4"/>
      <c r="Y637" s="4"/>
      <c r="Z637" s="101"/>
      <c r="AA637" s="50"/>
      <c r="AB637" s="50"/>
      <c r="AC637" s="1"/>
    </row>
    <row r="638" spans="3:29" ht="15" x14ac:dyDescent="0.25">
      <c r="C638" s="1"/>
      <c r="D638" s="1"/>
      <c r="E638" s="17"/>
      <c r="F638" s="17"/>
      <c r="G638" s="18"/>
      <c r="H638" s="19"/>
      <c r="I638" s="3"/>
      <c r="J638" s="52"/>
      <c r="L638" s="1"/>
      <c r="M638" s="1"/>
      <c r="N638" s="1"/>
      <c r="Q638" s="4"/>
      <c r="R638" s="2"/>
      <c r="U638" s="4"/>
      <c r="V638" s="4"/>
      <c r="W638" s="4"/>
      <c r="X638" s="4"/>
      <c r="Y638" s="4"/>
      <c r="Z638" s="101"/>
      <c r="AA638" s="50"/>
      <c r="AB638" s="50"/>
      <c r="AC638" s="1"/>
    </row>
    <row r="639" spans="3:29" ht="15" x14ac:dyDescent="0.25">
      <c r="C639" s="1"/>
      <c r="D639" s="1"/>
      <c r="E639" s="17"/>
      <c r="F639" s="17"/>
      <c r="G639" s="18"/>
      <c r="H639" s="19"/>
      <c r="I639" s="3"/>
      <c r="J639" s="52"/>
      <c r="L639" s="1"/>
      <c r="M639" s="1"/>
      <c r="N639" s="1"/>
      <c r="Q639" s="4"/>
      <c r="R639" s="2"/>
      <c r="U639" s="4"/>
      <c r="V639" s="4"/>
      <c r="W639" s="4"/>
      <c r="X639" s="4"/>
      <c r="Y639" s="4"/>
      <c r="Z639" s="101"/>
      <c r="AA639" s="50"/>
      <c r="AB639" s="50"/>
      <c r="AC639" s="1"/>
    </row>
    <row r="640" spans="3:29" ht="15" x14ac:dyDescent="0.25">
      <c r="C640" s="1"/>
      <c r="D640" s="1"/>
      <c r="E640" s="17"/>
      <c r="F640" s="17"/>
      <c r="G640" s="18"/>
      <c r="H640" s="19"/>
      <c r="I640" s="3"/>
      <c r="J640" s="52"/>
      <c r="L640" s="1"/>
      <c r="M640" s="1"/>
      <c r="N640" s="1"/>
      <c r="Q640" s="4"/>
      <c r="R640" s="2"/>
      <c r="U640" s="4"/>
      <c r="V640" s="4"/>
      <c r="W640" s="4"/>
      <c r="X640" s="4"/>
      <c r="Y640" s="4"/>
      <c r="Z640" s="101"/>
      <c r="AA640" s="50"/>
      <c r="AB640" s="50"/>
      <c r="AC640" s="1"/>
    </row>
    <row r="641" spans="3:29" ht="15" x14ac:dyDescent="0.25">
      <c r="C641" s="1"/>
      <c r="D641" s="1"/>
      <c r="E641" s="17"/>
      <c r="F641" s="17"/>
      <c r="G641" s="18"/>
      <c r="H641" s="19"/>
      <c r="I641" s="3"/>
      <c r="J641" s="52"/>
      <c r="L641" s="1"/>
      <c r="M641" s="1"/>
      <c r="N641" s="1"/>
      <c r="Q641" s="4"/>
      <c r="R641" s="2"/>
      <c r="U641" s="4"/>
      <c r="V641" s="4"/>
      <c r="W641" s="4"/>
      <c r="X641" s="4"/>
      <c r="Y641" s="4"/>
      <c r="Z641" s="101"/>
      <c r="AA641" s="50"/>
      <c r="AB641" s="50"/>
      <c r="AC641" s="1"/>
    </row>
    <row r="642" spans="3:29" ht="15" x14ac:dyDescent="0.25">
      <c r="C642" s="1"/>
      <c r="D642" s="1"/>
      <c r="E642" s="17"/>
      <c r="F642" s="17"/>
      <c r="G642" s="18"/>
      <c r="H642" s="19"/>
      <c r="I642" s="3"/>
      <c r="J642" s="52"/>
      <c r="L642" s="1"/>
      <c r="M642" s="1"/>
      <c r="N642" s="1"/>
      <c r="Q642" s="4"/>
      <c r="R642" s="2"/>
      <c r="U642" s="4"/>
      <c r="V642" s="4"/>
      <c r="W642" s="4"/>
      <c r="X642" s="4"/>
      <c r="Y642" s="4"/>
      <c r="Z642" s="101"/>
      <c r="AA642" s="50"/>
      <c r="AB642" s="50"/>
      <c r="AC642" s="1"/>
    </row>
    <row r="643" spans="3:29" ht="15" x14ac:dyDescent="0.25">
      <c r="C643" s="1"/>
      <c r="D643" s="1"/>
      <c r="E643" s="17"/>
      <c r="F643" s="17"/>
      <c r="G643" s="18"/>
      <c r="H643" s="19"/>
      <c r="I643" s="3"/>
      <c r="J643" s="52"/>
      <c r="L643" s="1"/>
      <c r="M643" s="1"/>
      <c r="N643" s="1"/>
      <c r="Q643" s="4"/>
      <c r="R643" s="2"/>
      <c r="U643" s="4"/>
      <c r="V643" s="4"/>
      <c r="W643" s="4"/>
      <c r="X643" s="4"/>
      <c r="Y643" s="4"/>
      <c r="Z643" s="101"/>
      <c r="AA643" s="50"/>
      <c r="AB643" s="50"/>
      <c r="AC643" s="1"/>
    </row>
    <row r="644" spans="3:29" ht="15" x14ac:dyDescent="0.25">
      <c r="C644" s="1"/>
      <c r="D644" s="1"/>
      <c r="E644" s="17"/>
      <c r="F644" s="17"/>
      <c r="G644" s="18"/>
      <c r="H644" s="19"/>
      <c r="I644" s="3"/>
      <c r="J644" s="52"/>
      <c r="L644" s="1"/>
      <c r="M644" s="1"/>
      <c r="N644" s="1"/>
      <c r="Q644" s="4"/>
      <c r="R644" s="2"/>
      <c r="U644" s="4"/>
      <c r="V644" s="4"/>
      <c r="W644" s="4"/>
      <c r="X644" s="4"/>
      <c r="Y644" s="4"/>
      <c r="Z644" s="101"/>
      <c r="AA644" s="50"/>
      <c r="AB644" s="50"/>
      <c r="AC644" s="1"/>
    </row>
    <row r="645" spans="3:29" ht="15" x14ac:dyDescent="0.25">
      <c r="C645" s="1"/>
      <c r="D645" s="1"/>
      <c r="E645" s="17"/>
      <c r="F645" s="17"/>
      <c r="G645" s="18"/>
      <c r="H645" s="19"/>
      <c r="I645" s="3"/>
      <c r="J645" s="52"/>
      <c r="L645" s="1"/>
      <c r="M645" s="1"/>
      <c r="N645" s="1"/>
      <c r="Q645" s="4"/>
      <c r="R645" s="2"/>
      <c r="U645" s="4"/>
      <c r="V645" s="4"/>
      <c r="W645" s="4"/>
      <c r="X645" s="4"/>
      <c r="Y645" s="4"/>
      <c r="Z645" s="101"/>
      <c r="AA645" s="50"/>
      <c r="AB645" s="50"/>
      <c r="AC645" s="1"/>
    </row>
    <row r="646" spans="3:29" ht="15" x14ac:dyDescent="0.25">
      <c r="C646" s="1"/>
      <c r="D646" s="1"/>
      <c r="E646" s="17"/>
      <c r="F646" s="17"/>
      <c r="G646" s="18"/>
      <c r="H646" s="19"/>
      <c r="I646" s="3"/>
      <c r="J646" s="52"/>
      <c r="L646" s="1"/>
      <c r="M646" s="1"/>
      <c r="N646" s="1"/>
      <c r="Q646" s="4"/>
      <c r="R646" s="2"/>
      <c r="U646" s="4"/>
      <c r="V646" s="4"/>
      <c r="W646" s="4"/>
      <c r="X646" s="4"/>
      <c r="Y646" s="4"/>
      <c r="Z646" s="101"/>
      <c r="AA646" s="50"/>
      <c r="AB646" s="50"/>
      <c r="AC646" s="1"/>
    </row>
    <row r="647" spans="3:29" ht="15" x14ac:dyDescent="0.25">
      <c r="C647" s="1"/>
      <c r="D647" s="1"/>
      <c r="E647" s="17"/>
      <c r="F647" s="17"/>
      <c r="G647" s="18"/>
      <c r="H647" s="19"/>
      <c r="I647" s="3"/>
      <c r="J647" s="52"/>
      <c r="L647" s="1"/>
      <c r="M647" s="1"/>
      <c r="N647" s="1"/>
      <c r="Q647" s="4"/>
      <c r="R647" s="2"/>
      <c r="U647" s="4"/>
      <c r="V647" s="4"/>
      <c r="W647" s="4"/>
      <c r="X647" s="4"/>
      <c r="Y647" s="4"/>
      <c r="Z647" s="101"/>
      <c r="AA647" s="50"/>
      <c r="AB647" s="50"/>
      <c r="AC647" s="1"/>
    </row>
    <row r="648" spans="3:29" ht="15" x14ac:dyDescent="0.25">
      <c r="C648" s="1"/>
      <c r="D648" s="1"/>
      <c r="E648" s="17"/>
      <c r="F648" s="17"/>
      <c r="G648" s="18"/>
      <c r="H648" s="19"/>
      <c r="I648" s="3"/>
      <c r="J648" s="52"/>
      <c r="L648" s="1"/>
      <c r="M648" s="1"/>
      <c r="N648" s="1"/>
      <c r="Q648" s="4"/>
      <c r="R648" s="2"/>
      <c r="U648" s="4"/>
      <c r="V648" s="4"/>
      <c r="W648" s="4"/>
      <c r="X648" s="4"/>
      <c r="Y648" s="4"/>
      <c r="Z648" s="101"/>
      <c r="AA648" s="50"/>
      <c r="AB648" s="50"/>
      <c r="AC648" s="1"/>
    </row>
    <row r="649" spans="3:29" ht="15" x14ac:dyDescent="0.25">
      <c r="C649" s="1"/>
      <c r="D649" s="1"/>
      <c r="E649" s="17"/>
      <c r="F649" s="17"/>
      <c r="G649" s="18"/>
      <c r="H649" s="19"/>
      <c r="I649" s="3"/>
      <c r="J649" s="52"/>
      <c r="L649" s="1"/>
      <c r="M649" s="1"/>
      <c r="N649" s="1"/>
      <c r="Q649" s="4"/>
      <c r="R649" s="2"/>
      <c r="U649" s="4"/>
      <c r="V649" s="4"/>
      <c r="W649" s="4"/>
      <c r="X649" s="4"/>
      <c r="Y649" s="4"/>
      <c r="Z649" s="101"/>
      <c r="AA649" s="50"/>
      <c r="AB649" s="50"/>
      <c r="AC649" s="1"/>
    </row>
    <row r="650" spans="3:29" ht="15" x14ac:dyDescent="0.25">
      <c r="C650" s="1"/>
      <c r="D650" s="1"/>
      <c r="E650" s="17"/>
      <c r="F650" s="17"/>
      <c r="G650" s="18"/>
      <c r="H650" s="19"/>
      <c r="I650" s="3"/>
      <c r="J650" s="52"/>
      <c r="L650" s="1"/>
      <c r="M650" s="1"/>
      <c r="N650" s="1"/>
      <c r="Q650" s="4"/>
      <c r="R650" s="2"/>
      <c r="U650" s="4"/>
      <c r="V650" s="4"/>
      <c r="W650" s="4"/>
      <c r="X650" s="4"/>
      <c r="Y650" s="4"/>
      <c r="Z650" s="101"/>
      <c r="AA650" s="50"/>
      <c r="AB650" s="50"/>
      <c r="AC650" s="1"/>
    </row>
    <row r="651" spans="3:29" ht="15" x14ac:dyDescent="0.25">
      <c r="C651" s="1"/>
      <c r="D651" s="1"/>
      <c r="E651" s="17"/>
      <c r="F651" s="17"/>
      <c r="G651" s="18"/>
      <c r="H651" s="19"/>
      <c r="I651" s="3"/>
      <c r="J651" s="52"/>
      <c r="L651" s="1"/>
      <c r="M651" s="1"/>
      <c r="N651" s="1"/>
      <c r="Q651" s="4"/>
      <c r="R651" s="2"/>
      <c r="U651" s="4"/>
      <c r="V651" s="4"/>
      <c r="W651" s="4"/>
      <c r="X651" s="4"/>
      <c r="Y651" s="4"/>
      <c r="Z651" s="101"/>
      <c r="AA651" s="50"/>
      <c r="AB651" s="50"/>
      <c r="AC651" s="1"/>
    </row>
    <row r="652" spans="3:29" ht="15" x14ac:dyDescent="0.25">
      <c r="C652" s="1"/>
      <c r="D652" s="1"/>
      <c r="E652" s="17"/>
      <c r="F652" s="17"/>
      <c r="G652" s="18"/>
      <c r="H652" s="19"/>
      <c r="I652" s="3"/>
      <c r="J652" s="52"/>
      <c r="L652" s="1"/>
      <c r="M652" s="1"/>
      <c r="N652" s="1"/>
      <c r="Q652" s="4"/>
      <c r="R652" s="2"/>
      <c r="U652" s="4"/>
      <c r="V652" s="4"/>
      <c r="W652" s="4"/>
      <c r="X652" s="4"/>
      <c r="Y652" s="4"/>
      <c r="Z652" s="101"/>
      <c r="AA652" s="50"/>
      <c r="AB652" s="50"/>
      <c r="AC652" s="1"/>
    </row>
    <row r="653" spans="3:29" ht="15" x14ac:dyDescent="0.25">
      <c r="C653" s="1"/>
      <c r="D653" s="1"/>
      <c r="E653" s="17"/>
      <c r="F653" s="17"/>
      <c r="G653" s="18"/>
      <c r="H653" s="19"/>
      <c r="I653" s="3"/>
      <c r="J653" s="52"/>
      <c r="L653" s="1"/>
      <c r="M653" s="1"/>
      <c r="N653" s="1"/>
      <c r="Q653" s="4"/>
      <c r="R653" s="2"/>
      <c r="U653" s="4"/>
      <c r="V653" s="4"/>
      <c r="W653" s="4"/>
      <c r="X653" s="4"/>
      <c r="Y653" s="4"/>
      <c r="Z653" s="101"/>
      <c r="AA653" s="50"/>
      <c r="AB653" s="50"/>
      <c r="AC653" s="1"/>
    </row>
    <row r="654" spans="3:29" ht="15" x14ac:dyDescent="0.25">
      <c r="C654" s="1"/>
      <c r="D654" s="1"/>
      <c r="E654" s="17"/>
      <c r="F654" s="17"/>
      <c r="G654" s="18"/>
      <c r="H654" s="19"/>
      <c r="I654" s="3"/>
      <c r="J654" s="52"/>
      <c r="L654" s="1"/>
      <c r="M654" s="1"/>
      <c r="N654" s="1"/>
      <c r="Q654" s="4"/>
      <c r="R654" s="2"/>
      <c r="U654" s="4"/>
      <c r="V654" s="4"/>
      <c r="W654" s="4"/>
      <c r="X654" s="4"/>
      <c r="Y654" s="4"/>
      <c r="Z654" s="101"/>
      <c r="AA654" s="50"/>
      <c r="AB654" s="50"/>
      <c r="AC654" s="1"/>
    </row>
    <row r="655" spans="3:29" ht="15" x14ac:dyDescent="0.25">
      <c r="C655" s="1"/>
      <c r="D655" s="1"/>
      <c r="E655" s="17"/>
      <c r="F655" s="17"/>
      <c r="G655" s="18"/>
      <c r="H655" s="19"/>
      <c r="I655" s="3"/>
      <c r="J655" s="52"/>
      <c r="L655" s="1"/>
      <c r="M655" s="1"/>
      <c r="N655" s="1"/>
      <c r="Q655" s="4"/>
      <c r="R655" s="2"/>
      <c r="U655" s="4"/>
      <c r="V655" s="4"/>
      <c r="W655" s="4"/>
      <c r="X655" s="4"/>
      <c r="Y655" s="4"/>
      <c r="Z655" s="101"/>
      <c r="AA655" s="50"/>
      <c r="AB655" s="50"/>
      <c r="AC655" s="1"/>
    </row>
    <row r="656" spans="3:29" ht="15" x14ac:dyDescent="0.25">
      <c r="C656" s="1"/>
      <c r="D656" s="1"/>
      <c r="E656" s="17"/>
      <c r="F656" s="17"/>
      <c r="G656" s="18"/>
      <c r="H656" s="19"/>
      <c r="I656" s="3"/>
      <c r="J656" s="52"/>
      <c r="L656" s="1"/>
      <c r="M656" s="1"/>
      <c r="N656" s="1"/>
      <c r="Q656" s="4"/>
      <c r="R656" s="2"/>
      <c r="U656" s="4"/>
      <c r="V656" s="4"/>
      <c r="W656" s="4"/>
      <c r="X656" s="4"/>
      <c r="Y656" s="4"/>
      <c r="Z656" s="101"/>
      <c r="AA656" s="50"/>
      <c r="AB656" s="50"/>
      <c r="AC656" s="1"/>
    </row>
    <row r="657" spans="3:29" ht="15" x14ac:dyDescent="0.25">
      <c r="C657" s="1"/>
      <c r="D657" s="1"/>
      <c r="E657" s="17"/>
      <c r="F657" s="17"/>
      <c r="G657" s="18"/>
      <c r="H657" s="19"/>
      <c r="I657" s="3"/>
      <c r="J657" s="52"/>
      <c r="L657" s="1"/>
      <c r="M657" s="1"/>
      <c r="N657" s="1"/>
      <c r="Q657" s="4"/>
      <c r="R657" s="2"/>
      <c r="U657" s="4"/>
      <c r="V657" s="4"/>
      <c r="W657" s="4"/>
      <c r="X657" s="4"/>
      <c r="Y657" s="4"/>
      <c r="Z657" s="101"/>
      <c r="AA657" s="50"/>
      <c r="AB657" s="50"/>
      <c r="AC657" s="1"/>
    </row>
    <row r="658" spans="3:29" ht="15" x14ac:dyDescent="0.25">
      <c r="C658" s="1"/>
      <c r="D658" s="1"/>
      <c r="E658" s="17"/>
      <c r="F658" s="17"/>
      <c r="G658" s="18"/>
      <c r="H658" s="19"/>
      <c r="I658" s="3"/>
      <c r="J658" s="52"/>
      <c r="L658" s="1"/>
      <c r="M658" s="1"/>
      <c r="N658" s="1"/>
      <c r="Q658" s="4"/>
      <c r="R658" s="2"/>
      <c r="U658" s="4"/>
      <c r="V658" s="4"/>
      <c r="W658" s="4"/>
      <c r="X658" s="4"/>
      <c r="Y658" s="4"/>
      <c r="Z658" s="101"/>
      <c r="AA658" s="50"/>
      <c r="AB658" s="50"/>
      <c r="AC658" s="1"/>
    </row>
    <row r="659" spans="3:29" ht="15" x14ac:dyDescent="0.25">
      <c r="C659" s="1"/>
      <c r="D659" s="1"/>
      <c r="E659" s="17"/>
      <c r="F659" s="17"/>
      <c r="G659" s="18"/>
      <c r="H659" s="19"/>
      <c r="I659" s="3"/>
      <c r="J659" s="52"/>
      <c r="L659" s="1"/>
      <c r="M659" s="1"/>
      <c r="N659" s="1"/>
      <c r="Q659" s="4"/>
      <c r="R659" s="2"/>
      <c r="U659" s="4"/>
      <c r="V659" s="4"/>
      <c r="W659" s="4"/>
      <c r="X659" s="4"/>
      <c r="Y659" s="4"/>
      <c r="Z659" s="101"/>
      <c r="AA659" s="50"/>
      <c r="AB659" s="50"/>
      <c r="AC659" s="1"/>
    </row>
    <row r="660" spans="3:29" ht="15" x14ac:dyDescent="0.25">
      <c r="C660" s="1"/>
      <c r="D660" s="1"/>
      <c r="E660" s="17"/>
      <c r="F660" s="17"/>
      <c r="G660" s="18"/>
      <c r="H660" s="19"/>
      <c r="I660" s="3"/>
      <c r="J660" s="52"/>
      <c r="L660" s="1"/>
      <c r="M660" s="1"/>
      <c r="N660" s="1"/>
      <c r="Q660" s="4"/>
      <c r="R660" s="2"/>
      <c r="U660" s="4"/>
      <c r="V660" s="4"/>
      <c r="W660" s="4"/>
      <c r="X660" s="4"/>
      <c r="Y660" s="4"/>
      <c r="Z660" s="101"/>
      <c r="AA660" s="50"/>
      <c r="AB660" s="50"/>
      <c r="AC660" s="1"/>
    </row>
    <row r="661" spans="3:29" ht="15" x14ac:dyDescent="0.25">
      <c r="C661" s="1"/>
      <c r="D661" s="1"/>
      <c r="E661" s="17"/>
      <c r="F661" s="17"/>
      <c r="G661" s="18"/>
      <c r="H661" s="19"/>
      <c r="I661" s="3"/>
      <c r="J661" s="52"/>
      <c r="L661" s="1"/>
      <c r="M661" s="1"/>
      <c r="N661" s="1"/>
      <c r="Q661" s="4"/>
      <c r="R661" s="2"/>
      <c r="U661" s="4"/>
      <c r="V661" s="4"/>
      <c r="W661" s="4"/>
      <c r="X661" s="4"/>
      <c r="Y661" s="4"/>
      <c r="Z661" s="101"/>
      <c r="AA661" s="50"/>
      <c r="AB661" s="50"/>
      <c r="AC661" s="1"/>
    </row>
    <row r="662" spans="3:29" ht="15" x14ac:dyDescent="0.25">
      <c r="C662" s="1"/>
      <c r="D662" s="1"/>
      <c r="E662" s="17"/>
      <c r="F662" s="17"/>
      <c r="G662" s="18"/>
      <c r="H662" s="19"/>
      <c r="I662" s="3"/>
      <c r="J662" s="52"/>
      <c r="L662" s="1"/>
      <c r="M662" s="1"/>
      <c r="N662" s="1"/>
      <c r="Q662" s="4"/>
      <c r="R662" s="2"/>
      <c r="U662" s="4"/>
      <c r="V662" s="4"/>
      <c r="W662" s="4"/>
      <c r="X662" s="4"/>
      <c r="Y662" s="4"/>
      <c r="Z662" s="101"/>
      <c r="AA662" s="50"/>
      <c r="AB662" s="50"/>
      <c r="AC662" s="1"/>
    </row>
    <row r="663" spans="3:29" ht="15" x14ac:dyDescent="0.25">
      <c r="C663" s="1"/>
      <c r="D663" s="1"/>
      <c r="E663" s="17"/>
      <c r="F663" s="17"/>
      <c r="G663" s="18"/>
      <c r="H663" s="19"/>
      <c r="I663" s="3"/>
      <c r="J663" s="52"/>
      <c r="L663" s="1"/>
      <c r="M663" s="1"/>
      <c r="N663" s="1"/>
      <c r="Q663" s="4"/>
      <c r="R663" s="2"/>
      <c r="U663" s="4"/>
      <c r="V663" s="4"/>
      <c r="W663" s="4"/>
      <c r="X663" s="4"/>
      <c r="Y663" s="4"/>
      <c r="Z663" s="101"/>
      <c r="AA663" s="50"/>
      <c r="AB663" s="50"/>
      <c r="AC663" s="1"/>
    </row>
    <row r="664" spans="3:29" ht="15" x14ac:dyDescent="0.25">
      <c r="C664" s="1"/>
      <c r="D664" s="1"/>
      <c r="E664" s="17"/>
      <c r="F664" s="17"/>
      <c r="G664" s="18"/>
      <c r="H664" s="19"/>
      <c r="I664" s="3"/>
      <c r="J664" s="52"/>
      <c r="L664" s="1"/>
      <c r="M664" s="1"/>
      <c r="N664" s="1"/>
      <c r="Q664" s="4"/>
      <c r="R664" s="2"/>
      <c r="U664" s="4"/>
      <c r="V664" s="4"/>
      <c r="W664" s="4"/>
      <c r="X664" s="4"/>
      <c r="Y664" s="4"/>
      <c r="Z664" s="101"/>
      <c r="AA664" s="50"/>
      <c r="AB664" s="50"/>
      <c r="AC664" s="1"/>
    </row>
    <row r="665" spans="3:29" ht="15" x14ac:dyDescent="0.25">
      <c r="C665" s="1"/>
      <c r="D665" s="1"/>
      <c r="E665" s="17"/>
      <c r="F665" s="17"/>
      <c r="G665" s="18"/>
      <c r="H665" s="19"/>
      <c r="I665" s="3"/>
      <c r="J665" s="52"/>
      <c r="L665" s="1"/>
      <c r="M665" s="1"/>
      <c r="N665" s="1"/>
      <c r="Q665" s="4"/>
      <c r="R665" s="2"/>
      <c r="U665" s="4"/>
      <c r="V665" s="4"/>
      <c r="W665" s="4"/>
      <c r="X665" s="4"/>
      <c r="Y665" s="4"/>
      <c r="Z665" s="101"/>
      <c r="AA665" s="50"/>
      <c r="AB665" s="50"/>
      <c r="AC665" s="1"/>
    </row>
    <row r="666" spans="3:29" ht="15" x14ac:dyDescent="0.25">
      <c r="C666" s="1"/>
      <c r="D666" s="1"/>
      <c r="E666" s="17"/>
      <c r="F666" s="17"/>
      <c r="G666" s="18"/>
      <c r="H666" s="19"/>
      <c r="I666" s="3"/>
      <c r="J666" s="52"/>
      <c r="L666" s="1"/>
      <c r="M666" s="1"/>
      <c r="N666" s="1"/>
      <c r="Q666" s="4"/>
      <c r="R666" s="2"/>
      <c r="U666" s="4"/>
      <c r="V666" s="4"/>
      <c r="W666" s="4"/>
      <c r="X666" s="4"/>
      <c r="Y666" s="4"/>
      <c r="Z666" s="101"/>
      <c r="AA666" s="50"/>
      <c r="AB666" s="50"/>
      <c r="AC666" s="1"/>
    </row>
    <row r="667" spans="3:29" ht="15" x14ac:dyDescent="0.25">
      <c r="C667" s="1"/>
      <c r="D667" s="1"/>
      <c r="E667" s="17"/>
      <c r="F667" s="17"/>
      <c r="G667" s="18"/>
      <c r="H667" s="19"/>
      <c r="I667" s="3"/>
      <c r="J667" s="52"/>
      <c r="L667" s="1"/>
      <c r="M667" s="1"/>
      <c r="N667" s="1"/>
      <c r="Q667" s="4"/>
      <c r="R667" s="2"/>
      <c r="U667" s="4"/>
      <c r="V667" s="4"/>
      <c r="W667" s="4"/>
      <c r="X667" s="4"/>
      <c r="Y667" s="4"/>
      <c r="Z667" s="101"/>
      <c r="AA667" s="50"/>
      <c r="AB667" s="50"/>
      <c r="AC667" s="1"/>
    </row>
    <row r="668" spans="3:29" ht="15" x14ac:dyDescent="0.25">
      <c r="C668" s="1"/>
      <c r="D668" s="1"/>
      <c r="E668" s="17"/>
      <c r="F668" s="17"/>
      <c r="G668" s="18"/>
      <c r="H668" s="19"/>
      <c r="I668" s="3"/>
      <c r="J668" s="52"/>
      <c r="L668" s="1"/>
      <c r="M668" s="1"/>
      <c r="N668" s="1"/>
      <c r="Q668" s="4"/>
      <c r="R668" s="2"/>
      <c r="U668" s="4"/>
      <c r="V668" s="4"/>
      <c r="W668" s="4"/>
      <c r="X668" s="4"/>
      <c r="Y668" s="4"/>
      <c r="Z668" s="101"/>
      <c r="AA668" s="50"/>
      <c r="AB668" s="50"/>
      <c r="AC668" s="1"/>
    </row>
    <row r="669" spans="3:29" ht="15" x14ac:dyDescent="0.25">
      <c r="C669" s="1"/>
      <c r="D669" s="1"/>
      <c r="E669" s="17"/>
      <c r="F669" s="17"/>
      <c r="G669" s="18"/>
      <c r="H669" s="19"/>
      <c r="I669" s="3"/>
      <c r="J669" s="52"/>
      <c r="L669" s="1"/>
      <c r="M669" s="1"/>
      <c r="N669" s="1"/>
      <c r="Q669" s="4"/>
      <c r="R669" s="2"/>
      <c r="U669" s="4"/>
      <c r="V669" s="4"/>
      <c r="W669" s="4"/>
      <c r="X669" s="4"/>
      <c r="Y669" s="4"/>
      <c r="Z669" s="101"/>
      <c r="AA669" s="50"/>
      <c r="AB669" s="50"/>
      <c r="AC669" s="1"/>
    </row>
    <row r="670" spans="3:29" ht="15" x14ac:dyDescent="0.25">
      <c r="C670" s="1"/>
      <c r="D670" s="1"/>
      <c r="E670" s="17"/>
      <c r="F670" s="17"/>
      <c r="G670" s="18"/>
      <c r="H670" s="19"/>
      <c r="I670" s="3"/>
      <c r="J670" s="52"/>
      <c r="L670" s="1"/>
      <c r="M670" s="1"/>
      <c r="N670" s="1"/>
      <c r="Q670" s="4"/>
      <c r="R670" s="2"/>
      <c r="U670" s="4"/>
      <c r="V670" s="4"/>
      <c r="W670" s="4"/>
      <c r="X670" s="4"/>
      <c r="Y670" s="4"/>
      <c r="Z670" s="101"/>
      <c r="AA670" s="50"/>
      <c r="AB670" s="50"/>
      <c r="AC670" s="1"/>
    </row>
    <row r="671" spans="3:29" ht="15" x14ac:dyDescent="0.25">
      <c r="C671" s="1"/>
      <c r="D671" s="1"/>
      <c r="E671" s="17"/>
      <c r="F671" s="17"/>
      <c r="G671" s="18"/>
      <c r="H671" s="19"/>
      <c r="I671" s="3"/>
      <c r="J671" s="52"/>
      <c r="L671" s="1"/>
      <c r="M671" s="1"/>
      <c r="N671" s="1"/>
      <c r="Q671" s="4"/>
      <c r="R671" s="2"/>
      <c r="U671" s="4"/>
      <c r="V671" s="4"/>
      <c r="W671" s="4"/>
      <c r="X671" s="4"/>
      <c r="Y671" s="4"/>
      <c r="Z671" s="101"/>
      <c r="AA671" s="50"/>
      <c r="AB671" s="50"/>
      <c r="AC671" s="1"/>
    </row>
    <row r="672" spans="3:29" ht="15" x14ac:dyDescent="0.25">
      <c r="C672" s="1"/>
      <c r="D672" s="1"/>
      <c r="E672" s="17"/>
      <c r="F672" s="17"/>
      <c r="G672" s="18"/>
      <c r="H672" s="19"/>
      <c r="I672" s="3"/>
      <c r="J672" s="52"/>
      <c r="L672" s="1"/>
      <c r="M672" s="1"/>
      <c r="N672" s="1"/>
      <c r="Q672" s="4"/>
      <c r="R672" s="2"/>
      <c r="U672" s="4"/>
      <c r="V672" s="4"/>
      <c r="W672" s="4"/>
      <c r="X672" s="4"/>
      <c r="Y672" s="4"/>
      <c r="Z672" s="101"/>
      <c r="AA672" s="50"/>
      <c r="AB672" s="50"/>
      <c r="AC672" s="1"/>
    </row>
    <row r="673" spans="3:29" ht="15" x14ac:dyDescent="0.25">
      <c r="C673" s="1"/>
      <c r="D673" s="1"/>
      <c r="E673" s="17"/>
      <c r="F673" s="17"/>
      <c r="G673" s="18"/>
      <c r="H673" s="19"/>
      <c r="I673" s="3"/>
      <c r="J673" s="52"/>
      <c r="L673" s="1"/>
      <c r="M673" s="1"/>
      <c r="N673" s="1"/>
      <c r="Q673" s="4"/>
      <c r="R673" s="2"/>
      <c r="U673" s="4"/>
      <c r="V673" s="4"/>
      <c r="W673" s="4"/>
      <c r="X673" s="4"/>
      <c r="Y673" s="4"/>
      <c r="Z673" s="101"/>
      <c r="AA673" s="50"/>
      <c r="AB673" s="50"/>
      <c r="AC673" s="1"/>
    </row>
    <row r="674" spans="3:29" ht="15" x14ac:dyDescent="0.25">
      <c r="C674" s="1"/>
      <c r="D674" s="1"/>
      <c r="E674" s="17"/>
      <c r="F674" s="17"/>
      <c r="G674" s="18"/>
      <c r="H674" s="19"/>
      <c r="I674" s="3"/>
      <c r="J674" s="52"/>
      <c r="L674" s="1"/>
      <c r="M674" s="1"/>
      <c r="N674" s="1"/>
      <c r="Q674" s="4"/>
      <c r="R674" s="2"/>
      <c r="U674" s="4"/>
      <c r="V674" s="4"/>
      <c r="W674" s="4"/>
      <c r="X674" s="4"/>
      <c r="Y674" s="4"/>
      <c r="Z674" s="101"/>
      <c r="AA674" s="50"/>
      <c r="AB674" s="50"/>
      <c r="AC674" s="1"/>
    </row>
    <row r="675" spans="3:29" ht="15" x14ac:dyDescent="0.25">
      <c r="C675" s="1"/>
      <c r="D675" s="1"/>
      <c r="E675" s="17"/>
      <c r="F675" s="17"/>
      <c r="G675" s="18"/>
      <c r="H675" s="19"/>
      <c r="I675" s="3"/>
      <c r="J675" s="52"/>
      <c r="L675" s="1"/>
      <c r="M675" s="1"/>
      <c r="N675" s="1"/>
      <c r="Q675" s="4"/>
      <c r="R675" s="2"/>
      <c r="U675" s="4"/>
      <c r="V675" s="4"/>
      <c r="W675" s="4"/>
      <c r="X675" s="4"/>
      <c r="Y675" s="4"/>
      <c r="Z675" s="101"/>
      <c r="AA675" s="50"/>
      <c r="AB675" s="50"/>
      <c r="AC675" s="1"/>
    </row>
    <row r="676" spans="3:29" ht="15" x14ac:dyDescent="0.25">
      <c r="C676" s="1"/>
      <c r="D676" s="1"/>
      <c r="E676" s="17"/>
      <c r="F676" s="17"/>
      <c r="G676" s="18"/>
      <c r="H676" s="19"/>
      <c r="I676" s="3"/>
      <c r="J676" s="52"/>
      <c r="L676" s="1"/>
      <c r="M676" s="1"/>
      <c r="N676" s="1"/>
      <c r="Q676" s="4"/>
      <c r="R676" s="2"/>
      <c r="U676" s="4"/>
      <c r="V676" s="4"/>
      <c r="W676" s="4"/>
      <c r="X676" s="4"/>
      <c r="Y676" s="4"/>
      <c r="Z676" s="101"/>
      <c r="AA676" s="50"/>
      <c r="AB676" s="50"/>
      <c r="AC676" s="1"/>
    </row>
    <row r="677" spans="3:29" ht="15" x14ac:dyDescent="0.25">
      <c r="C677" s="1"/>
      <c r="D677" s="1"/>
      <c r="E677" s="17"/>
      <c r="F677" s="17"/>
      <c r="G677" s="18"/>
      <c r="H677" s="19"/>
      <c r="I677" s="3"/>
      <c r="J677" s="52"/>
      <c r="L677" s="1"/>
      <c r="M677" s="1"/>
      <c r="N677" s="1"/>
      <c r="Q677" s="4"/>
      <c r="R677" s="2"/>
      <c r="U677" s="4"/>
      <c r="V677" s="4"/>
      <c r="W677" s="4"/>
      <c r="X677" s="4"/>
      <c r="Y677" s="4"/>
      <c r="Z677" s="101"/>
      <c r="AA677" s="50"/>
      <c r="AB677" s="50"/>
      <c r="AC677" s="1"/>
    </row>
    <row r="678" spans="3:29" ht="15" x14ac:dyDescent="0.25">
      <c r="C678" s="1"/>
      <c r="D678" s="1"/>
      <c r="E678" s="17"/>
      <c r="F678" s="17"/>
      <c r="G678" s="18"/>
      <c r="H678" s="19"/>
      <c r="I678" s="3"/>
      <c r="J678" s="52"/>
      <c r="L678" s="1"/>
      <c r="M678" s="1"/>
      <c r="N678" s="1"/>
      <c r="Q678" s="4"/>
      <c r="R678" s="2"/>
      <c r="U678" s="4"/>
      <c r="V678" s="4"/>
      <c r="W678" s="4"/>
      <c r="X678" s="4"/>
      <c r="Y678" s="4"/>
      <c r="Z678" s="101"/>
      <c r="AA678" s="50"/>
      <c r="AB678" s="50"/>
      <c r="AC678" s="1"/>
    </row>
    <row r="679" spans="3:29" ht="15" x14ac:dyDescent="0.25">
      <c r="C679" s="1"/>
      <c r="D679" s="1"/>
      <c r="E679" s="17"/>
      <c r="F679" s="17"/>
      <c r="G679" s="18"/>
      <c r="H679" s="19"/>
      <c r="I679" s="3"/>
      <c r="J679" s="52"/>
      <c r="L679" s="1"/>
      <c r="M679" s="1"/>
      <c r="N679" s="1"/>
      <c r="Q679" s="4"/>
      <c r="R679" s="2"/>
      <c r="U679" s="4"/>
      <c r="V679" s="4"/>
      <c r="W679" s="4"/>
      <c r="X679" s="4"/>
      <c r="Y679" s="4"/>
      <c r="Z679" s="101"/>
      <c r="AA679" s="50"/>
      <c r="AB679" s="50"/>
      <c r="AC679" s="1"/>
    </row>
    <row r="680" spans="3:29" ht="15" x14ac:dyDescent="0.25">
      <c r="C680" s="1"/>
      <c r="D680" s="1"/>
      <c r="E680" s="17"/>
      <c r="F680" s="17"/>
      <c r="G680" s="18"/>
      <c r="H680" s="19"/>
      <c r="I680" s="3"/>
      <c r="J680" s="52"/>
      <c r="L680" s="1"/>
      <c r="M680" s="1"/>
      <c r="N680" s="1"/>
      <c r="Q680" s="4"/>
      <c r="R680" s="2"/>
      <c r="U680" s="4"/>
      <c r="V680" s="4"/>
      <c r="W680" s="4"/>
      <c r="X680" s="4"/>
      <c r="Y680" s="4"/>
      <c r="Z680" s="101"/>
      <c r="AA680" s="50"/>
      <c r="AB680" s="50"/>
      <c r="AC680" s="1"/>
    </row>
    <row r="681" spans="3:29" ht="15" x14ac:dyDescent="0.25">
      <c r="C681" s="1"/>
      <c r="D681" s="1"/>
      <c r="E681" s="17"/>
      <c r="F681" s="17"/>
      <c r="G681" s="18"/>
      <c r="H681" s="19"/>
      <c r="I681" s="3"/>
      <c r="J681" s="52"/>
      <c r="L681" s="1"/>
      <c r="M681" s="1"/>
      <c r="N681" s="1"/>
      <c r="Q681" s="4"/>
      <c r="R681" s="2"/>
      <c r="U681" s="4"/>
      <c r="V681" s="4"/>
      <c r="W681" s="4"/>
      <c r="X681" s="4"/>
      <c r="Y681" s="4"/>
      <c r="Z681" s="101"/>
      <c r="AA681" s="50"/>
      <c r="AB681" s="50"/>
      <c r="AC681" s="1"/>
    </row>
    <row r="682" spans="3:29" ht="15" x14ac:dyDescent="0.25">
      <c r="C682" s="1"/>
      <c r="D682" s="1"/>
      <c r="E682" s="17"/>
      <c r="F682" s="17"/>
      <c r="G682" s="18"/>
      <c r="H682" s="19"/>
      <c r="I682" s="3"/>
      <c r="J682" s="52"/>
      <c r="L682" s="1"/>
      <c r="M682" s="1"/>
      <c r="N682" s="1"/>
      <c r="Q682" s="4"/>
      <c r="R682" s="2"/>
      <c r="U682" s="4"/>
      <c r="V682" s="4"/>
      <c r="W682" s="4"/>
      <c r="X682" s="4"/>
      <c r="Y682" s="4"/>
      <c r="Z682" s="101"/>
      <c r="AA682" s="50"/>
      <c r="AB682" s="50"/>
      <c r="AC682" s="1"/>
    </row>
    <row r="683" spans="3:29" ht="15" x14ac:dyDescent="0.25">
      <c r="C683" s="1"/>
      <c r="D683" s="1"/>
      <c r="E683" s="17"/>
      <c r="F683" s="17"/>
      <c r="G683" s="18"/>
      <c r="H683" s="19"/>
      <c r="I683" s="3"/>
      <c r="J683" s="52"/>
      <c r="L683" s="1"/>
      <c r="M683" s="1"/>
      <c r="N683" s="1"/>
      <c r="Q683" s="4"/>
      <c r="R683" s="2"/>
      <c r="U683" s="4"/>
      <c r="V683" s="4"/>
      <c r="W683" s="4"/>
      <c r="X683" s="4"/>
      <c r="Y683" s="4"/>
      <c r="Z683" s="101"/>
      <c r="AA683" s="50"/>
      <c r="AB683" s="50"/>
      <c r="AC683" s="1"/>
    </row>
    <row r="684" spans="3:29" ht="15" x14ac:dyDescent="0.25">
      <c r="C684" s="1"/>
      <c r="D684" s="1"/>
      <c r="E684" s="17"/>
      <c r="F684" s="17"/>
      <c r="G684" s="18"/>
      <c r="H684" s="19"/>
      <c r="I684" s="3"/>
      <c r="J684" s="52"/>
      <c r="L684" s="1"/>
      <c r="M684" s="1"/>
      <c r="N684" s="1"/>
      <c r="Q684" s="4"/>
      <c r="R684" s="2"/>
      <c r="U684" s="4"/>
      <c r="V684" s="4"/>
      <c r="W684" s="4"/>
      <c r="X684" s="4"/>
      <c r="Y684" s="4"/>
      <c r="Z684" s="101"/>
      <c r="AA684" s="50"/>
      <c r="AB684" s="50"/>
      <c r="AC684" s="1"/>
    </row>
    <row r="685" spans="3:29" ht="15" x14ac:dyDescent="0.25">
      <c r="C685" s="1"/>
      <c r="D685" s="1"/>
      <c r="E685" s="17"/>
      <c r="F685" s="17"/>
      <c r="G685" s="18"/>
      <c r="H685" s="19"/>
      <c r="I685" s="3"/>
      <c r="J685" s="52"/>
      <c r="L685" s="1"/>
      <c r="M685" s="1"/>
      <c r="N685" s="1"/>
      <c r="Q685" s="4"/>
      <c r="R685" s="2"/>
      <c r="U685" s="4"/>
      <c r="V685" s="4"/>
      <c r="W685" s="4"/>
      <c r="X685" s="4"/>
      <c r="Y685" s="4"/>
      <c r="Z685" s="101"/>
      <c r="AA685" s="50"/>
      <c r="AB685" s="50"/>
      <c r="AC685" s="1"/>
    </row>
    <row r="686" spans="3:29" ht="15" x14ac:dyDescent="0.25">
      <c r="C686" s="1"/>
      <c r="D686" s="1"/>
      <c r="E686" s="17"/>
      <c r="F686" s="17"/>
      <c r="G686" s="18"/>
      <c r="H686" s="19"/>
      <c r="I686" s="3"/>
      <c r="J686" s="52"/>
      <c r="L686" s="1"/>
      <c r="M686" s="1"/>
      <c r="N686" s="1"/>
      <c r="Q686" s="4"/>
      <c r="R686" s="2"/>
      <c r="U686" s="4"/>
      <c r="V686" s="4"/>
      <c r="W686" s="4"/>
      <c r="X686" s="4"/>
      <c r="Y686" s="4"/>
      <c r="Z686" s="101"/>
      <c r="AA686" s="50"/>
      <c r="AB686" s="50"/>
      <c r="AC686" s="1"/>
    </row>
    <row r="687" spans="3:29" ht="15" x14ac:dyDescent="0.25">
      <c r="C687" s="1"/>
      <c r="D687" s="1"/>
      <c r="E687" s="17"/>
      <c r="F687" s="17"/>
      <c r="G687" s="18"/>
      <c r="H687" s="19"/>
      <c r="I687" s="3"/>
      <c r="J687" s="52"/>
      <c r="L687" s="1"/>
      <c r="M687" s="1"/>
      <c r="N687" s="1"/>
      <c r="Q687" s="4"/>
      <c r="R687" s="2"/>
      <c r="U687" s="4"/>
      <c r="V687" s="4"/>
      <c r="W687" s="4"/>
      <c r="X687" s="4"/>
      <c r="Y687" s="4"/>
      <c r="Z687" s="101"/>
      <c r="AA687" s="50"/>
      <c r="AB687" s="50"/>
      <c r="AC687" s="1"/>
    </row>
    <row r="688" spans="3:29" ht="15" x14ac:dyDescent="0.25">
      <c r="C688" s="1"/>
      <c r="D688" s="1"/>
      <c r="E688" s="17"/>
      <c r="F688" s="17"/>
      <c r="G688" s="18"/>
      <c r="H688" s="19"/>
      <c r="I688" s="3"/>
      <c r="J688" s="52"/>
      <c r="L688" s="1"/>
      <c r="M688" s="1"/>
      <c r="N688" s="1"/>
      <c r="Q688" s="4"/>
      <c r="R688" s="2"/>
      <c r="U688" s="4"/>
      <c r="V688" s="4"/>
      <c r="W688" s="4"/>
      <c r="X688" s="4"/>
      <c r="Y688" s="4"/>
      <c r="Z688" s="101"/>
      <c r="AA688" s="50"/>
      <c r="AB688" s="50"/>
      <c r="AC688" s="1"/>
    </row>
    <row r="689" spans="3:29" ht="15" x14ac:dyDescent="0.25">
      <c r="C689" s="1"/>
      <c r="D689" s="1"/>
      <c r="E689" s="17"/>
      <c r="F689" s="17"/>
      <c r="G689" s="18"/>
      <c r="H689" s="19"/>
      <c r="I689" s="3"/>
      <c r="J689" s="52"/>
      <c r="L689" s="1"/>
      <c r="M689" s="1"/>
      <c r="N689" s="1"/>
      <c r="Q689" s="4"/>
      <c r="R689" s="2"/>
      <c r="U689" s="4"/>
      <c r="V689" s="4"/>
      <c r="W689" s="4"/>
      <c r="X689" s="4"/>
      <c r="Y689" s="4"/>
      <c r="Z689" s="101"/>
      <c r="AA689" s="50"/>
      <c r="AB689" s="50"/>
      <c r="AC689" s="1"/>
    </row>
    <row r="690" spans="3:29" ht="15" x14ac:dyDescent="0.25">
      <c r="C690" s="1"/>
      <c r="D690" s="1"/>
      <c r="E690" s="17"/>
      <c r="F690" s="17"/>
      <c r="G690" s="18"/>
      <c r="H690" s="19"/>
      <c r="I690" s="3"/>
      <c r="J690" s="52"/>
      <c r="L690" s="1"/>
      <c r="M690" s="1"/>
      <c r="N690" s="1"/>
      <c r="Q690" s="4"/>
      <c r="R690" s="2"/>
      <c r="U690" s="4"/>
      <c r="V690" s="4"/>
      <c r="W690" s="4"/>
      <c r="X690" s="4"/>
      <c r="Y690" s="4"/>
      <c r="Z690" s="101"/>
      <c r="AA690" s="50"/>
      <c r="AB690" s="50"/>
      <c r="AC690" s="1"/>
    </row>
    <row r="691" spans="3:29" ht="15" x14ac:dyDescent="0.25">
      <c r="C691" s="1"/>
      <c r="D691" s="1"/>
      <c r="E691" s="17"/>
      <c r="F691" s="17"/>
      <c r="G691" s="18"/>
      <c r="H691" s="19"/>
      <c r="I691" s="3"/>
      <c r="J691" s="52"/>
      <c r="L691" s="1"/>
      <c r="M691" s="1"/>
      <c r="N691" s="1"/>
      <c r="Q691" s="4"/>
      <c r="R691" s="2"/>
      <c r="U691" s="4"/>
      <c r="V691" s="4"/>
      <c r="W691" s="4"/>
      <c r="X691" s="4"/>
      <c r="Y691" s="4"/>
      <c r="Z691" s="101"/>
      <c r="AA691" s="50"/>
      <c r="AB691" s="50"/>
      <c r="AC691" s="1"/>
    </row>
    <row r="692" spans="3:29" ht="15" x14ac:dyDescent="0.25">
      <c r="C692" s="1"/>
      <c r="D692" s="1"/>
      <c r="E692" s="17"/>
      <c r="F692" s="17"/>
      <c r="G692" s="18"/>
      <c r="H692" s="19"/>
      <c r="I692" s="3"/>
      <c r="J692" s="52"/>
      <c r="L692" s="1"/>
      <c r="M692" s="1"/>
      <c r="N692" s="1"/>
      <c r="Q692" s="4"/>
      <c r="R692" s="2"/>
      <c r="U692" s="4"/>
      <c r="V692" s="4"/>
      <c r="W692" s="4"/>
      <c r="X692" s="4"/>
      <c r="Y692" s="4"/>
      <c r="Z692" s="101"/>
      <c r="AA692" s="50"/>
      <c r="AB692" s="50"/>
      <c r="AC692" s="1"/>
    </row>
    <row r="693" spans="3:29" ht="15" x14ac:dyDescent="0.25">
      <c r="C693" s="1"/>
      <c r="D693" s="1"/>
      <c r="E693" s="17"/>
      <c r="F693" s="17"/>
      <c r="G693" s="18"/>
      <c r="H693" s="19"/>
      <c r="I693" s="3"/>
      <c r="J693" s="52"/>
      <c r="L693" s="1"/>
      <c r="M693" s="1"/>
      <c r="N693" s="1"/>
      <c r="Q693" s="4"/>
      <c r="R693" s="2"/>
      <c r="U693" s="4"/>
      <c r="V693" s="4"/>
      <c r="W693" s="4"/>
      <c r="X693" s="4"/>
      <c r="Y693" s="4"/>
      <c r="Z693" s="101"/>
      <c r="AA693" s="50"/>
      <c r="AB693" s="50"/>
      <c r="AC693" s="1"/>
    </row>
    <row r="694" spans="3:29" ht="15" x14ac:dyDescent="0.25">
      <c r="C694" s="1"/>
      <c r="D694" s="1"/>
      <c r="E694" s="17"/>
      <c r="F694" s="17"/>
      <c r="G694" s="18"/>
      <c r="H694" s="19"/>
      <c r="I694" s="3"/>
      <c r="J694" s="52"/>
      <c r="L694" s="1"/>
      <c r="M694" s="1"/>
      <c r="N694" s="1"/>
      <c r="Q694" s="4"/>
      <c r="R694" s="2"/>
      <c r="U694" s="4"/>
      <c r="V694" s="4"/>
      <c r="W694" s="4"/>
      <c r="X694" s="4"/>
      <c r="Y694" s="4"/>
      <c r="Z694" s="101"/>
      <c r="AA694" s="50"/>
      <c r="AB694" s="50"/>
      <c r="AC694" s="1"/>
    </row>
    <row r="695" spans="3:29" ht="15" x14ac:dyDescent="0.25">
      <c r="C695" s="1"/>
      <c r="D695" s="1"/>
      <c r="E695" s="17"/>
      <c r="F695" s="17"/>
      <c r="G695" s="18"/>
      <c r="H695" s="19"/>
      <c r="I695" s="3"/>
      <c r="J695" s="52"/>
      <c r="L695" s="1"/>
      <c r="M695" s="1"/>
      <c r="N695" s="1"/>
      <c r="Q695" s="4"/>
      <c r="R695" s="2"/>
      <c r="U695" s="4"/>
      <c r="V695" s="4"/>
      <c r="W695" s="4"/>
      <c r="X695" s="4"/>
      <c r="Y695" s="4"/>
      <c r="Z695" s="101"/>
      <c r="AA695" s="50"/>
      <c r="AB695" s="50"/>
      <c r="AC695" s="1"/>
    </row>
    <row r="696" spans="3:29" ht="15" x14ac:dyDescent="0.25">
      <c r="C696" s="1"/>
      <c r="D696" s="1"/>
      <c r="E696" s="17"/>
      <c r="F696" s="17"/>
      <c r="G696" s="18"/>
      <c r="H696" s="19"/>
      <c r="I696" s="3"/>
      <c r="J696" s="52"/>
      <c r="L696" s="1"/>
      <c r="M696" s="1"/>
      <c r="N696" s="1"/>
      <c r="Q696" s="4"/>
      <c r="R696" s="2"/>
      <c r="U696" s="4"/>
      <c r="V696" s="4"/>
      <c r="W696" s="4"/>
      <c r="X696" s="4"/>
      <c r="Y696" s="4"/>
      <c r="Z696" s="101"/>
      <c r="AA696" s="50"/>
      <c r="AB696" s="50"/>
      <c r="AC696" s="1"/>
    </row>
    <row r="697" spans="3:29" ht="15" x14ac:dyDescent="0.25">
      <c r="C697" s="1"/>
      <c r="D697" s="1"/>
      <c r="E697" s="17"/>
      <c r="F697" s="17"/>
      <c r="G697" s="18"/>
      <c r="H697" s="19"/>
      <c r="I697" s="3"/>
      <c r="J697" s="52"/>
      <c r="L697" s="1"/>
      <c r="M697" s="1"/>
      <c r="N697" s="1"/>
      <c r="Q697" s="4"/>
      <c r="R697" s="2"/>
      <c r="U697" s="4"/>
      <c r="V697" s="4"/>
      <c r="W697" s="4"/>
      <c r="X697" s="4"/>
      <c r="Y697" s="4"/>
      <c r="Z697" s="101"/>
      <c r="AA697" s="50"/>
      <c r="AB697" s="50"/>
      <c r="AC697" s="1"/>
    </row>
    <row r="698" spans="3:29" ht="15" x14ac:dyDescent="0.25">
      <c r="C698" s="1"/>
      <c r="D698" s="1"/>
      <c r="E698" s="17"/>
      <c r="F698" s="17"/>
      <c r="G698" s="18"/>
      <c r="H698" s="19"/>
      <c r="I698" s="3"/>
      <c r="J698" s="52"/>
      <c r="L698" s="1"/>
      <c r="M698" s="1"/>
      <c r="N698" s="1"/>
      <c r="Q698" s="4"/>
      <c r="R698" s="2"/>
      <c r="U698" s="4"/>
      <c r="V698" s="4"/>
      <c r="W698" s="4"/>
      <c r="X698" s="4"/>
      <c r="Y698" s="4"/>
      <c r="Z698" s="101"/>
      <c r="AA698" s="50"/>
      <c r="AB698" s="50"/>
      <c r="AC698" s="1"/>
    </row>
    <row r="699" spans="3:29" ht="15" x14ac:dyDescent="0.25">
      <c r="C699" s="1"/>
      <c r="D699" s="1"/>
      <c r="E699" s="17"/>
      <c r="F699" s="17"/>
      <c r="G699" s="18"/>
      <c r="H699" s="19"/>
      <c r="I699" s="3"/>
      <c r="J699" s="52"/>
      <c r="L699" s="1"/>
      <c r="M699" s="1"/>
      <c r="N699" s="1"/>
      <c r="Q699" s="4"/>
      <c r="R699" s="2"/>
      <c r="U699" s="4"/>
      <c r="V699" s="4"/>
      <c r="W699" s="4"/>
      <c r="X699" s="4"/>
      <c r="Y699" s="4"/>
      <c r="Z699" s="101"/>
      <c r="AA699" s="50"/>
      <c r="AB699" s="50"/>
      <c r="AC699" s="1"/>
    </row>
    <row r="700" spans="3:29" ht="15" x14ac:dyDescent="0.25">
      <c r="C700" s="1"/>
      <c r="D700" s="1"/>
      <c r="E700" s="17"/>
      <c r="F700" s="17"/>
      <c r="G700" s="18"/>
      <c r="H700" s="19"/>
      <c r="I700" s="3"/>
      <c r="J700" s="52"/>
      <c r="L700" s="1"/>
      <c r="M700" s="1"/>
      <c r="N700" s="1"/>
      <c r="Q700" s="4"/>
      <c r="R700" s="2"/>
      <c r="U700" s="4"/>
      <c r="V700" s="4"/>
      <c r="W700" s="4"/>
      <c r="X700" s="4"/>
      <c r="Y700" s="4"/>
      <c r="Z700" s="101"/>
      <c r="AA700" s="50"/>
      <c r="AB700" s="50"/>
      <c r="AC700" s="1"/>
    </row>
    <row r="701" spans="3:29" ht="15" x14ac:dyDescent="0.25">
      <c r="C701" s="1"/>
      <c r="D701" s="1"/>
      <c r="E701" s="17"/>
      <c r="F701" s="17"/>
      <c r="G701" s="18"/>
      <c r="H701" s="19"/>
      <c r="I701" s="3"/>
      <c r="J701" s="52"/>
      <c r="L701" s="1"/>
      <c r="M701" s="1"/>
      <c r="N701" s="1"/>
      <c r="Q701" s="4"/>
      <c r="R701" s="2"/>
      <c r="U701" s="4"/>
      <c r="V701" s="4"/>
      <c r="W701" s="4"/>
      <c r="X701" s="4"/>
      <c r="Y701" s="4"/>
      <c r="Z701" s="101"/>
      <c r="AA701" s="50"/>
      <c r="AB701" s="50"/>
      <c r="AC701" s="1"/>
    </row>
    <row r="702" spans="3:29" ht="15" x14ac:dyDescent="0.25">
      <c r="C702" s="1"/>
      <c r="D702" s="1"/>
      <c r="E702" s="17"/>
      <c r="F702" s="17"/>
      <c r="G702" s="18"/>
      <c r="H702" s="19"/>
      <c r="I702" s="3"/>
      <c r="J702" s="52"/>
      <c r="L702" s="1"/>
      <c r="M702" s="1"/>
      <c r="N702" s="1"/>
      <c r="Q702" s="4"/>
      <c r="R702" s="2"/>
      <c r="U702" s="4"/>
      <c r="V702" s="4"/>
      <c r="W702" s="4"/>
      <c r="X702" s="4"/>
      <c r="Y702" s="4"/>
      <c r="Z702" s="101"/>
      <c r="AA702" s="50"/>
      <c r="AB702" s="50"/>
      <c r="AC702" s="1"/>
    </row>
    <row r="703" spans="3:29" ht="15" x14ac:dyDescent="0.25">
      <c r="C703" s="1"/>
      <c r="D703" s="1"/>
      <c r="E703" s="17"/>
      <c r="F703" s="17"/>
      <c r="G703" s="18"/>
      <c r="H703" s="19"/>
      <c r="I703" s="3"/>
      <c r="J703" s="52"/>
      <c r="L703" s="1"/>
      <c r="M703" s="1"/>
      <c r="N703" s="1"/>
      <c r="Q703" s="4"/>
      <c r="R703" s="2"/>
      <c r="U703" s="4"/>
      <c r="V703" s="4"/>
      <c r="W703" s="4"/>
      <c r="X703" s="4"/>
      <c r="Y703" s="4"/>
      <c r="Z703" s="101"/>
      <c r="AA703" s="50"/>
      <c r="AB703" s="50"/>
      <c r="AC703" s="1"/>
    </row>
    <row r="704" spans="3:29" ht="15" x14ac:dyDescent="0.25">
      <c r="C704" s="1"/>
      <c r="D704" s="1"/>
      <c r="E704" s="17"/>
      <c r="F704" s="17"/>
      <c r="G704" s="18"/>
      <c r="H704" s="19"/>
      <c r="I704" s="3"/>
      <c r="J704" s="52"/>
      <c r="L704" s="1"/>
      <c r="M704" s="1"/>
      <c r="N704" s="1"/>
      <c r="Q704" s="4"/>
      <c r="R704" s="2"/>
      <c r="U704" s="4"/>
      <c r="V704" s="4"/>
      <c r="W704" s="4"/>
      <c r="X704" s="4"/>
      <c r="Y704" s="4"/>
      <c r="Z704" s="101"/>
      <c r="AA704" s="50"/>
      <c r="AB704" s="50"/>
      <c r="AC704" s="1"/>
    </row>
    <row r="705" spans="3:29" ht="15" x14ac:dyDescent="0.25">
      <c r="C705" s="1"/>
      <c r="D705" s="1"/>
      <c r="E705" s="17"/>
      <c r="F705" s="17"/>
      <c r="G705" s="18"/>
      <c r="H705" s="19"/>
      <c r="I705" s="3"/>
      <c r="J705" s="52"/>
      <c r="L705" s="1"/>
      <c r="M705" s="1"/>
      <c r="N705" s="1"/>
      <c r="Q705" s="4"/>
      <c r="R705" s="2"/>
      <c r="U705" s="4"/>
      <c r="V705" s="4"/>
      <c r="W705" s="4"/>
      <c r="X705" s="4"/>
      <c r="Y705" s="4"/>
      <c r="Z705" s="101"/>
      <c r="AA705" s="50"/>
      <c r="AB705" s="50"/>
      <c r="AC705" s="1"/>
    </row>
    <row r="706" spans="3:29" ht="15" x14ac:dyDescent="0.25">
      <c r="C706" s="1"/>
      <c r="D706" s="1"/>
      <c r="E706" s="17"/>
      <c r="F706" s="17"/>
      <c r="G706" s="18"/>
      <c r="H706" s="19"/>
      <c r="I706" s="3"/>
      <c r="J706" s="52"/>
      <c r="L706" s="1"/>
      <c r="M706" s="1"/>
      <c r="N706" s="1"/>
      <c r="Q706" s="4"/>
      <c r="R706" s="2"/>
      <c r="U706" s="4"/>
      <c r="V706" s="4"/>
      <c r="W706" s="4"/>
      <c r="X706" s="4"/>
      <c r="Y706" s="4"/>
      <c r="Z706" s="101"/>
      <c r="AA706" s="50"/>
      <c r="AB706" s="50"/>
      <c r="AC706" s="1"/>
    </row>
    <row r="707" spans="3:29" ht="15" x14ac:dyDescent="0.25">
      <c r="C707" s="1"/>
      <c r="D707" s="1"/>
      <c r="E707" s="17"/>
      <c r="F707" s="17"/>
      <c r="G707" s="18"/>
      <c r="H707" s="19"/>
      <c r="I707" s="3"/>
      <c r="J707" s="52"/>
      <c r="L707" s="1"/>
      <c r="M707" s="1"/>
      <c r="N707" s="1"/>
      <c r="Q707" s="4"/>
      <c r="R707" s="2"/>
      <c r="U707" s="4"/>
      <c r="V707" s="4"/>
      <c r="W707" s="4"/>
      <c r="X707" s="4"/>
      <c r="Y707" s="4"/>
      <c r="Z707" s="101"/>
      <c r="AA707" s="50"/>
      <c r="AB707" s="50"/>
      <c r="AC707" s="1"/>
    </row>
    <row r="708" spans="3:29" ht="15" x14ac:dyDescent="0.25">
      <c r="C708" s="1"/>
      <c r="D708" s="1"/>
      <c r="E708" s="17"/>
      <c r="F708" s="17"/>
      <c r="G708" s="18"/>
      <c r="H708" s="19"/>
      <c r="I708" s="3"/>
      <c r="J708" s="52"/>
      <c r="L708" s="1"/>
      <c r="M708" s="1"/>
      <c r="N708" s="1"/>
      <c r="Q708" s="4"/>
      <c r="R708" s="2"/>
      <c r="U708" s="4"/>
      <c r="V708" s="4"/>
      <c r="W708" s="4"/>
      <c r="X708" s="4"/>
      <c r="Y708" s="4"/>
      <c r="Z708" s="101"/>
      <c r="AA708" s="50"/>
      <c r="AB708" s="50"/>
      <c r="AC708" s="1"/>
    </row>
    <row r="709" spans="3:29" ht="15" x14ac:dyDescent="0.25">
      <c r="C709" s="1"/>
      <c r="D709" s="1"/>
      <c r="E709" s="17"/>
      <c r="F709" s="17"/>
      <c r="G709" s="18"/>
      <c r="H709" s="19"/>
      <c r="I709" s="3"/>
      <c r="J709" s="52"/>
      <c r="L709" s="1"/>
      <c r="M709" s="1"/>
      <c r="N709" s="1"/>
      <c r="Q709" s="4"/>
      <c r="R709" s="2"/>
      <c r="U709" s="4"/>
      <c r="V709" s="4"/>
      <c r="W709" s="4"/>
      <c r="X709" s="4"/>
      <c r="Y709" s="4"/>
      <c r="Z709" s="101"/>
      <c r="AA709" s="50"/>
      <c r="AB709" s="50"/>
      <c r="AC709" s="1"/>
    </row>
    <row r="710" spans="3:29" ht="15" x14ac:dyDescent="0.25">
      <c r="C710" s="1"/>
      <c r="D710" s="1"/>
      <c r="E710" s="17"/>
      <c r="F710" s="17"/>
      <c r="G710" s="18"/>
      <c r="H710" s="19"/>
      <c r="I710" s="3"/>
      <c r="J710" s="52"/>
      <c r="L710" s="1"/>
      <c r="M710" s="1"/>
      <c r="N710" s="1"/>
      <c r="Q710" s="4"/>
      <c r="R710" s="2"/>
      <c r="U710" s="4"/>
      <c r="V710" s="4"/>
      <c r="W710" s="4"/>
      <c r="X710" s="4"/>
      <c r="Y710" s="4"/>
      <c r="Z710" s="101"/>
      <c r="AA710" s="50"/>
      <c r="AB710" s="50"/>
      <c r="AC710" s="1"/>
    </row>
    <row r="711" spans="3:29" ht="15" x14ac:dyDescent="0.25">
      <c r="C711" s="1"/>
      <c r="D711" s="1"/>
      <c r="E711" s="17"/>
      <c r="F711" s="17"/>
      <c r="G711" s="18"/>
      <c r="H711" s="19"/>
      <c r="I711" s="3"/>
      <c r="J711" s="52"/>
      <c r="L711" s="1"/>
      <c r="M711" s="1"/>
      <c r="N711" s="1"/>
      <c r="Q711" s="4"/>
      <c r="R711" s="2"/>
      <c r="U711" s="4"/>
      <c r="V711" s="4"/>
      <c r="W711" s="4"/>
      <c r="X711" s="4"/>
      <c r="Y711" s="4"/>
      <c r="Z711" s="101"/>
      <c r="AA711" s="50"/>
      <c r="AB711" s="50"/>
      <c r="AC711" s="1"/>
    </row>
    <row r="712" spans="3:29" ht="15" x14ac:dyDescent="0.25">
      <c r="C712" s="1"/>
      <c r="D712" s="1"/>
      <c r="E712" s="17"/>
      <c r="F712" s="17"/>
      <c r="G712" s="18"/>
      <c r="H712" s="19"/>
      <c r="I712" s="3"/>
      <c r="J712" s="52"/>
      <c r="L712" s="1"/>
      <c r="M712" s="1"/>
      <c r="N712" s="1"/>
      <c r="Q712" s="4"/>
      <c r="R712" s="2"/>
      <c r="U712" s="4"/>
      <c r="V712" s="4"/>
      <c r="W712" s="4"/>
      <c r="X712" s="4"/>
      <c r="Y712" s="4"/>
      <c r="Z712" s="101"/>
      <c r="AA712" s="50"/>
      <c r="AB712" s="50"/>
      <c r="AC712" s="1"/>
    </row>
    <row r="713" spans="3:29" ht="15" x14ac:dyDescent="0.25">
      <c r="C713" s="1"/>
      <c r="D713" s="1"/>
      <c r="E713" s="17"/>
      <c r="F713" s="17"/>
      <c r="G713" s="18"/>
      <c r="H713" s="19"/>
      <c r="I713" s="3"/>
      <c r="J713" s="52"/>
      <c r="L713" s="1"/>
      <c r="M713" s="1"/>
      <c r="N713" s="1"/>
      <c r="Q713" s="4"/>
      <c r="R713" s="2"/>
      <c r="U713" s="4"/>
      <c r="V713" s="4"/>
      <c r="W713" s="4"/>
      <c r="X713" s="4"/>
      <c r="Y713" s="4"/>
      <c r="Z713" s="101"/>
      <c r="AA713" s="50"/>
      <c r="AB713" s="50"/>
      <c r="AC713" s="1"/>
    </row>
    <row r="714" spans="3:29" ht="15" x14ac:dyDescent="0.25">
      <c r="C714" s="1"/>
      <c r="D714" s="1"/>
      <c r="E714" s="17"/>
      <c r="F714" s="17"/>
      <c r="G714" s="18"/>
      <c r="H714" s="19"/>
      <c r="I714" s="3"/>
      <c r="J714" s="52"/>
      <c r="L714" s="1"/>
      <c r="M714" s="1"/>
      <c r="N714" s="1"/>
      <c r="Q714" s="4"/>
      <c r="R714" s="2"/>
      <c r="U714" s="4"/>
      <c r="V714" s="4"/>
      <c r="W714" s="4"/>
      <c r="X714" s="4"/>
      <c r="Y714" s="4"/>
      <c r="Z714" s="101"/>
      <c r="AA714" s="50"/>
      <c r="AB714" s="50"/>
      <c r="AC714" s="1"/>
    </row>
    <row r="715" spans="3:29" ht="15" x14ac:dyDescent="0.25">
      <c r="C715" s="1"/>
      <c r="D715" s="1"/>
      <c r="E715" s="17"/>
      <c r="F715" s="17"/>
      <c r="G715" s="18"/>
      <c r="H715" s="19"/>
      <c r="I715" s="3"/>
      <c r="J715" s="52"/>
      <c r="L715" s="1"/>
      <c r="M715" s="1"/>
      <c r="N715" s="1"/>
      <c r="Q715" s="4"/>
      <c r="R715" s="2"/>
      <c r="U715" s="4"/>
      <c r="V715" s="4"/>
      <c r="W715" s="4"/>
      <c r="X715" s="4"/>
      <c r="Y715" s="4"/>
      <c r="Z715" s="101"/>
      <c r="AA715" s="50"/>
      <c r="AB715" s="50"/>
      <c r="AC715" s="1"/>
    </row>
    <row r="716" spans="3:29" ht="15" x14ac:dyDescent="0.25">
      <c r="C716" s="1"/>
      <c r="D716" s="1"/>
      <c r="E716" s="17"/>
      <c r="F716" s="17"/>
      <c r="G716" s="18"/>
      <c r="H716" s="19"/>
      <c r="I716" s="3"/>
      <c r="J716" s="52"/>
      <c r="L716" s="1"/>
      <c r="M716" s="1"/>
      <c r="N716" s="1"/>
      <c r="Q716" s="4"/>
      <c r="R716" s="2"/>
      <c r="U716" s="4"/>
      <c r="V716" s="4"/>
      <c r="W716" s="4"/>
      <c r="X716" s="4"/>
      <c r="Y716" s="4"/>
      <c r="Z716" s="101"/>
      <c r="AA716" s="50"/>
      <c r="AB716" s="50"/>
      <c r="AC716" s="1"/>
    </row>
    <row r="717" spans="3:29" ht="15" x14ac:dyDescent="0.25">
      <c r="C717" s="1"/>
      <c r="D717" s="1"/>
      <c r="E717" s="17"/>
      <c r="F717" s="17"/>
      <c r="G717" s="18"/>
      <c r="H717" s="19"/>
      <c r="I717" s="3"/>
      <c r="J717" s="52"/>
      <c r="L717" s="1"/>
      <c r="M717" s="1"/>
      <c r="N717" s="1"/>
      <c r="Q717" s="4"/>
      <c r="R717" s="2"/>
      <c r="U717" s="4"/>
      <c r="V717" s="4"/>
      <c r="W717" s="4"/>
      <c r="X717" s="4"/>
      <c r="Y717" s="4"/>
      <c r="Z717" s="101"/>
      <c r="AA717" s="50"/>
      <c r="AB717" s="50"/>
      <c r="AC717" s="1"/>
    </row>
    <row r="718" spans="3:29" ht="15" x14ac:dyDescent="0.25">
      <c r="C718" s="1"/>
      <c r="D718" s="1"/>
      <c r="E718" s="17"/>
      <c r="F718" s="17"/>
      <c r="G718" s="18"/>
      <c r="H718" s="19"/>
      <c r="I718" s="3"/>
      <c r="J718" s="52"/>
      <c r="L718" s="1"/>
      <c r="M718" s="1"/>
      <c r="N718" s="1"/>
      <c r="Q718" s="4"/>
      <c r="R718" s="2"/>
      <c r="U718" s="4"/>
      <c r="V718" s="4"/>
      <c r="W718" s="4"/>
      <c r="X718" s="4"/>
      <c r="Y718" s="4"/>
      <c r="Z718" s="101"/>
      <c r="AA718" s="50"/>
      <c r="AB718" s="50"/>
      <c r="AC718" s="1"/>
    </row>
    <row r="719" spans="3:29" ht="15" x14ac:dyDescent="0.25">
      <c r="C719" s="1"/>
      <c r="D719" s="1"/>
      <c r="E719" s="17"/>
      <c r="F719" s="17"/>
      <c r="G719" s="18"/>
      <c r="H719" s="19"/>
      <c r="I719" s="3"/>
      <c r="J719" s="52"/>
      <c r="L719" s="1"/>
      <c r="M719" s="1"/>
      <c r="N719" s="1"/>
      <c r="Q719" s="4"/>
      <c r="R719" s="2"/>
      <c r="U719" s="4"/>
      <c r="V719" s="4"/>
      <c r="W719" s="4"/>
      <c r="X719" s="4"/>
      <c r="Y719" s="4"/>
      <c r="Z719" s="101"/>
      <c r="AA719" s="50"/>
      <c r="AB719" s="50"/>
      <c r="AC719" s="1"/>
    </row>
    <row r="720" spans="3:29" ht="15" x14ac:dyDescent="0.25">
      <c r="C720" s="1"/>
      <c r="D720" s="1"/>
      <c r="E720" s="17"/>
      <c r="F720" s="17"/>
      <c r="G720" s="18"/>
      <c r="H720" s="19"/>
      <c r="I720" s="3"/>
      <c r="J720" s="52"/>
      <c r="L720" s="1"/>
      <c r="M720" s="1"/>
      <c r="N720" s="1"/>
      <c r="Q720" s="4"/>
      <c r="R720" s="2"/>
      <c r="U720" s="4"/>
      <c r="V720" s="4"/>
      <c r="W720" s="4"/>
      <c r="X720" s="4"/>
      <c r="Y720" s="4"/>
      <c r="Z720" s="101"/>
      <c r="AA720" s="50"/>
      <c r="AB720" s="50"/>
      <c r="AC720" s="1"/>
    </row>
    <row r="721" spans="3:29" ht="15" x14ac:dyDescent="0.25">
      <c r="C721" s="1"/>
      <c r="D721" s="1"/>
      <c r="E721" s="17"/>
      <c r="F721" s="17"/>
      <c r="G721" s="18"/>
      <c r="H721" s="19"/>
      <c r="I721" s="3"/>
      <c r="J721" s="52"/>
      <c r="L721" s="1"/>
      <c r="M721" s="1"/>
      <c r="N721" s="1"/>
      <c r="Q721" s="4"/>
      <c r="R721" s="2"/>
      <c r="U721" s="4"/>
      <c r="V721" s="4"/>
      <c r="W721" s="4"/>
      <c r="X721" s="4"/>
      <c r="Y721" s="4"/>
      <c r="Z721" s="101"/>
      <c r="AA721" s="50"/>
      <c r="AB721" s="50"/>
      <c r="AC721" s="1"/>
    </row>
    <row r="722" spans="3:29" ht="15" x14ac:dyDescent="0.25">
      <c r="C722" s="1"/>
      <c r="D722" s="1"/>
      <c r="E722" s="17"/>
      <c r="F722" s="17"/>
      <c r="G722" s="18"/>
      <c r="H722" s="19"/>
      <c r="I722" s="3"/>
      <c r="J722" s="52"/>
      <c r="L722" s="1"/>
      <c r="M722" s="1"/>
      <c r="N722" s="1"/>
      <c r="Q722" s="4"/>
      <c r="R722" s="2"/>
      <c r="U722" s="4"/>
      <c r="V722" s="4"/>
      <c r="W722" s="4"/>
      <c r="X722" s="4"/>
      <c r="Y722" s="4"/>
      <c r="Z722" s="101"/>
      <c r="AA722" s="50"/>
      <c r="AB722" s="50"/>
      <c r="AC722" s="1"/>
    </row>
    <row r="723" spans="3:29" ht="15" x14ac:dyDescent="0.25">
      <c r="C723" s="1"/>
      <c r="D723" s="1"/>
      <c r="E723" s="17"/>
      <c r="F723" s="17"/>
      <c r="G723" s="18"/>
      <c r="H723" s="19"/>
      <c r="I723" s="3"/>
      <c r="J723" s="52"/>
      <c r="L723" s="1"/>
      <c r="M723" s="1"/>
      <c r="N723" s="1"/>
      <c r="Q723" s="4"/>
      <c r="R723" s="2"/>
      <c r="U723" s="4"/>
      <c r="V723" s="4"/>
      <c r="W723" s="4"/>
      <c r="X723" s="4"/>
      <c r="Y723" s="4"/>
      <c r="Z723" s="101"/>
      <c r="AA723" s="50"/>
      <c r="AB723" s="50"/>
      <c r="AC723" s="1"/>
    </row>
    <row r="724" spans="3:29" ht="15" x14ac:dyDescent="0.25">
      <c r="C724" s="1"/>
      <c r="D724" s="1"/>
      <c r="E724" s="17"/>
      <c r="F724" s="17"/>
      <c r="G724" s="18"/>
      <c r="H724" s="19"/>
      <c r="I724" s="3"/>
      <c r="J724" s="52"/>
      <c r="L724" s="1"/>
      <c r="M724" s="1"/>
      <c r="N724" s="1"/>
      <c r="Q724" s="4"/>
      <c r="R724" s="2"/>
      <c r="U724" s="4"/>
      <c r="V724" s="4"/>
      <c r="W724" s="4"/>
      <c r="X724" s="4"/>
      <c r="Y724" s="4"/>
      <c r="Z724" s="101"/>
      <c r="AA724" s="50"/>
      <c r="AB724" s="50"/>
      <c r="AC724" s="1"/>
    </row>
    <row r="725" spans="3:29" ht="15" x14ac:dyDescent="0.25">
      <c r="C725" s="1"/>
      <c r="D725" s="1"/>
      <c r="E725" s="17"/>
      <c r="F725" s="17"/>
      <c r="G725" s="18"/>
      <c r="H725" s="19"/>
      <c r="I725" s="3"/>
      <c r="J725" s="52"/>
      <c r="L725" s="1"/>
      <c r="M725" s="1"/>
      <c r="N725" s="1"/>
      <c r="Q725" s="4"/>
      <c r="R725" s="2"/>
      <c r="U725" s="4"/>
      <c r="V725" s="4"/>
      <c r="W725" s="4"/>
      <c r="X725" s="4"/>
      <c r="Y725" s="4"/>
      <c r="Z725" s="101"/>
      <c r="AA725" s="50"/>
      <c r="AB725" s="50"/>
      <c r="AC725" s="1"/>
    </row>
    <row r="726" spans="3:29" ht="15" x14ac:dyDescent="0.25">
      <c r="C726" s="1"/>
      <c r="D726" s="1"/>
      <c r="E726" s="17"/>
      <c r="F726" s="17"/>
      <c r="G726" s="18"/>
      <c r="H726" s="19"/>
      <c r="I726" s="3"/>
      <c r="J726" s="52"/>
      <c r="L726" s="1"/>
      <c r="M726" s="1"/>
      <c r="N726" s="1"/>
      <c r="Q726" s="4"/>
      <c r="R726" s="2"/>
      <c r="U726" s="4"/>
      <c r="V726" s="4"/>
      <c r="W726" s="4"/>
      <c r="X726" s="4"/>
      <c r="Y726" s="4"/>
      <c r="Z726" s="101"/>
      <c r="AA726" s="50"/>
      <c r="AB726" s="50"/>
      <c r="AC726" s="1"/>
    </row>
    <row r="727" spans="3:29" ht="15" x14ac:dyDescent="0.25">
      <c r="C727" s="1"/>
      <c r="D727" s="1"/>
      <c r="E727" s="17"/>
      <c r="F727" s="17"/>
      <c r="G727" s="18"/>
      <c r="H727" s="19"/>
      <c r="I727" s="3"/>
      <c r="J727" s="52"/>
      <c r="L727" s="1"/>
      <c r="M727" s="1"/>
      <c r="N727" s="1"/>
      <c r="Q727" s="4"/>
      <c r="R727" s="2"/>
      <c r="U727" s="4"/>
      <c r="V727" s="4"/>
      <c r="W727" s="4"/>
      <c r="X727" s="4"/>
      <c r="Y727" s="4"/>
      <c r="Z727" s="101"/>
      <c r="AA727" s="50"/>
      <c r="AB727" s="50"/>
      <c r="AC727" s="1"/>
    </row>
    <row r="728" spans="3:29" ht="15" x14ac:dyDescent="0.25">
      <c r="C728" s="1"/>
      <c r="D728" s="1"/>
      <c r="E728" s="17"/>
      <c r="F728" s="17"/>
      <c r="G728" s="18"/>
      <c r="H728" s="19"/>
      <c r="I728" s="3"/>
      <c r="J728" s="52"/>
      <c r="L728" s="1"/>
      <c r="M728" s="1"/>
      <c r="N728" s="1"/>
      <c r="Q728" s="4"/>
      <c r="R728" s="2"/>
      <c r="U728" s="4"/>
      <c r="V728" s="4"/>
      <c r="W728" s="4"/>
      <c r="X728" s="4"/>
      <c r="Y728" s="4"/>
      <c r="Z728" s="101"/>
      <c r="AA728" s="50"/>
      <c r="AB728" s="50"/>
      <c r="AC728" s="1"/>
    </row>
    <row r="729" spans="3:29" ht="15" x14ac:dyDescent="0.25">
      <c r="C729" s="1"/>
      <c r="D729" s="1"/>
      <c r="E729" s="17"/>
      <c r="F729" s="17"/>
      <c r="G729" s="18"/>
      <c r="H729" s="19"/>
      <c r="I729" s="3"/>
      <c r="J729" s="52"/>
      <c r="L729" s="1"/>
      <c r="M729" s="1"/>
      <c r="N729" s="1"/>
      <c r="Q729" s="4"/>
      <c r="R729" s="2"/>
      <c r="U729" s="4"/>
      <c r="V729" s="4"/>
      <c r="W729" s="4"/>
      <c r="X729" s="4"/>
      <c r="Y729" s="4"/>
      <c r="Z729" s="101"/>
      <c r="AA729" s="50"/>
      <c r="AB729" s="50"/>
      <c r="AC729" s="1"/>
    </row>
    <row r="730" spans="3:29" ht="15" x14ac:dyDescent="0.25">
      <c r="C730" s="1"/>
      <c r="D730" s="1"/>
      <c r="E730" s="17"/>
      <c r="F730" s="17"/>
      <c r="G730" s="18"/>
      <c r="H730" s="19"/>
      <c r="I730" s="3"/>
      <c r="J730" s="52"/>
      <c r="L730" s="1"/>
      <c r="M730" s="1"/>
      <c r="N730" s="1"/>
      <c r="Q730" s="4"/>
      <c r="R730" s="2"/>
      <c r="U730" s="4"/>
      <c r="V730" s="4"/>
      <c r="W730" s="4"/>
      <c r="X730" s="4"/>
      <c r="Y730" s="4"/>
      <c r="Z730" s="101"/>
      <c r="AA730" s="50"/>
      <c r="AB730" s="50"/>
      <c r="AC730" s="1"/>
    </row>
    <row r="731" spans="3:29" ht="15" x14ac:dyDescent="0.25">
      <c r="C731" s="1"/>
      <c r="D731" s="1"/>
      <c r="E731" s="17"/>
      <c r="F731" s="17"/>
      <c r="G731" s="18"/>
      <c r="H731" s="19"/>
      <c r="I731" s="3"/>
      <c r="J731" s="52"/>
      <c r="L731" s="1"/>
      <c r="M731" s="1"/>
      <c r="N731" s="1"/>
      <c r="Q731" s="4"/>
      <c r="R731" s="2"/>
      <c r="U731" s="4"/>
      <c r="V731" s="4"/>
      <c r="W731" s="4"/>
      <c r="X731" s="4"/>
      <c r="Y731" s="4"/>
      <c r="Z731" s="101"/>
      <c r="AA731" s="50"/>
      <c r="AB731" s="50"/>
      <c r="AC731" s="1"/>
    </row>
    <row r="732" spans="3:29" ht="15" x14ac:dyDescent="0.25">
      <c r="C732" s="1"/>
      <c r="D732" s="1"/>
      <c r="E732" s="17"/>
      <c r="F732" s="17"/>
      <c r="G732" s="18"/>
      <c r="H732" s="19"/>
      <c r="I732" s="3"/>
      <c r="J732" s="52"/>
      <c r="L732" s="1"/>
      <c r="M732" s="1"/>
      <c r="N732" s="1"/>
      <c r="Q732" s="4"/>
      <c r="R732" s="2"/>
      <c r="U732" s="4"/>
      <c r="V732" s="4"/>
      <c r="W732" s="4"/>
      <c r="X732" s="4"/>
      <c r="Y732" s="4"/>
      <c r="Z732" s="101"/>
      <c r="AA732" s="50"/>
      <c r="AB732" s="50"/>
      <c r="AC732" s="1"/>
    </row>
    <row r="733" spans="3:29" ht="15" x14ac:dyDescent="0.25">
      <c r="C733" s="1"/>
      <c r="D733" s="1"/>
      <c r="E733" s="17"/>
      <c r="F733" s="17"/>
      <c r="G733" s="18"/>
      <c r="H733" s="19"/>
      <c r="I733" s="3"/>
      <c r="J733" s="52"/>
      <c r="L733" s="1"/>
      <c r="M733" s="1"/>
      <c r="N733" s="1"/>
      <c r="Q733" s="4"/>
      <c r="R733" s="2"/>
      <c r="U733" s="4"/>
      <c r="V733" s="4"/>
      <c r="W733" s="4"/>
      <c r="X733" s="4"/>
      <c r="Y733" s="4"/>
      <c r="Z733" s="101"/>
      <c r="AA733" s="50"/>
      <c r="AB733" s="50"/>
      <c r="AC733" s="1"/>
    </row>
    <row r="734" spans="3:29" ht="15" x14ac:dyDescent="0.25">
      <c r="C734" s="1"/>
      <c r="D734" s="1"/>
      <c r="E734" s="17"/>
      <c r="F734" s="17"/>
      <c r="G734" s="18"/>
      <c r="H734" s="19"/>
      <c r="I734" s="3"/>
      <c r="J734" s="52"/>
      <c r="L734" s="1"/>
      <c r="M734" s="1"/>
      <c r="N734" s="1"/>
      <c r="Q734" s="4"/>
      <c r="R734" s="2"/>
      <c r="U734" s="4"/>
      <c r="V734" s="4"/>
      <c r="W734" s="4"/>
      <c r="X734" s="4"/>
      <c r="Y734" s="4"/>
      <c r="Z734" s="101"/>
      <c r="AA734" s="50"/>
      <c r="AB734" s="50"/>
      <c r="AC734" s="1"/>
    </row>
    <row r="735" spans="3:29" ht="15" x14ac:dyDescent="0.25">
      <c r="C735" s="1"/>
      <c r="D735" s="1"/>
      <c r="E735" s="17"/>
      <c r="F735" s="17"/>
      <c r="G735" s="18"/>
      <c r="H735" s="19"/>
      <c r="I735" s="3"/>
      <c r="J735" s="52"/>
      <c r="L735" s="1"/>
      <c r="M735" s="1"/>
      <c r="N735" s="1"/>
      <c r="Q735" s="4"/>
      <c r="R735" s="2"/>
      <c r="U735" s="4"/>
      <c r="V735" s="4"/>
      <c r="W735" s="4"/>
      <c r="X735" s="4"/>
      <c r="Y735" s="4"/>
      <c r="Z735" s="101"/>
      <c r="AA735" s="50"/>
      <c r="AB735" s="50"/>
      <c r="AC735" s="1"/>
    </row>
    <row r="736" spans="3:29" ht="15" x14ac:dyDescent="0.25">
      <c r="C736" s="1"/>
      <c r="D736" s="1"/>
      <c r="E736" s="17"/>
      <c r="F736" s="17"/>
      <c r="G736" s="18"/>
      <c r="H736" s="19"/>
      <c r="I736" s="3"/>
      <c r="J736" s="52"/>
      <c r="L736" s="1"/>
      <c r="M736" s="1"/>
      <c r="N736" s="1"/>
      <c r="Q736" s="4"/>
      <c r="R736" s="2"/>
      <c r="U736" s="4"/>
      <c r="V736" s="4"/>
      <c r="W736" s="4"/>
      <c r="X736" s="4"/>
      <c r="Y736" s="4"/>
      <c r="Z736" s="101"/>
      <c r="AA736" s="50"/>
      <c r="AB736" s="50"/>
      <c r="AC736" s="1"/>
    </row>
    <row r="737" spans="3:29" ht="15" x14ac:dyDescent="0.25">
      <c r="C737" s="1"/>
      <c r="D737" s="1"/>
      <c r="E737" s="17"/>
      <c r="F737" s="17"/>
      <c r="G737" s="18"/>
      <c r="H737" s="19"/>
      <c r="I737" s="3"/>
      <c r="J737" s="52"/>
      <c r="L737" s="1"/>
      <c r="M737" s="1"/>
      <c r="N737" s="1"/>
      <c r="Q737" s="4"/>
      <c r="R737" s="2"/>
      <c r="U737" s="4"/>
      <c r="V737" s="4"/>
      <c r="W737" s="4"/>
      <c r="X737" s="4"/>
      <c r="Y737" s="4"/>
      <c r="Z737" s="101"/>
      <c r="AA737" s="50"/>
      <c r="AB737" s="50"/>
      <c r="AC737" s="1"/>
    </row>
    <row r="738" spans="3:29" ht="15" x14ac:dyDescent="0.25">
      <c r="C738" s="1"/>
      <c r="D738" s="1"/>
      <c r="E738" s="17"/>
      <c r="F738" s="17"/>
      <c r="G738" s="18"/>
      <c r="H738" s="19"/>
      <c r="I738" s="3"/>
      <c r="J738" s="52"/>
      <c r="L738" s="1"/>
      <c r="M738" s="1"/>
      <c r="N738" s="1"/>
      <c r="Q738" s="4"/>
      <c r="R738" s="2"/>
      <c r="U738" s="4"/>
      <c r="V738" s="4"/>
      <c r="W738" s="4"/>
      <c r="X738" s="4"/>
      <c r="Y738" s="4"/>
      <c r="Z738" s="101"/>
      <c r="AA738" s="50"/>
      <c r="AB738" s="50"/>
      <c r="AC738" s="1"/>
    </row>
    <row r="739" spans="3:29" ht="15" x14ac:dyDescent="0.25">
      <c r="C739" s="1"/>
      <c r="D739" s="1"/>
      <c r="E739" s="17"/>
      <c r="F739" s="17"/>
      <c r="G739" s="18"/>
      <c r="H739" s="19"/>
      <c r="I739" s="3"/>
      <c r="J739" s="52"/>
      <c r="L739" s="1"/>
      <c r="M739" s="1"/>
      <c r="N739" s="1"/>
      <c r="Q739" s="4"/>
      <c r="R739" s="2"/>
      <c r="U739" s="4"/>
      <c r="V739" s="4"/>
      <c r="W739" s="4"/>
      <c r="X739" s="4"/>
      <c r="Y739" s="4"/>
      <c r="Z739" s="101"/>
      <c r="AA739" s="50"/>
      <c r="AB739" s="50"/>
      <c r="AC739" s="1"/>
    </row>
    <row r="740" spans="3:29" ht="15" x14ac:dyDescent="0.25">
      <c r="C740" s="1"/>
      <c r="D740" s="1"/>
      <c r="E740" s="17"/>
      <c r="F740" s="17"/>
      <c r="G740" s="18"/>
      <c r="H740" s="19"/>
      <c r="I740" s="3"/>
      <c r="J740" s="52"/>
      <c r="L740" s="1"/>
      <c r="M740" s="1"/>
      <c r="N740" s="1"/>
      <c r="Q740" s="4"/>
      <c r="R740" s="2"/>
      <c r="U740" s="4"/>
      <c r="V740" s="4"/>
      <c r="W740" s="4"/>
      <c r="X740" s="4"/>
      <c r="Y740" s="4"/>
      <c r="Z740" s="101"/>
      <c r="AA740" s="50"/>
      <c r="AB740" s="50"/>
      <c r="AC740" s="1"/>
    </row>
    <row r="741" spans="3:29" ht="15" x14ac:dyDescent="0.25">
      <c r="C741" s="1"/>
      <c r="D741" s="1"/>
      <c r="E741" s="17"/>
      <c r="F741" s="17"/>
      <c r="G741" s="18"/>
      <c r="H741" s="19"/>
      <c r="I741" s="3"/>
      <c r="J741" s="52"/>
      <c r="L741" s="1"/>
      <c r="M741" s="1"/>
      <c r="N741" s="1"/>
      <c r="Q741" s="4"/>
      <c r="R741" s="2"/>
      <c r="U741" s="4"/>
      <c r="V741" s="4"/>
      <c r="W741" s="4"/>
      <c r="X741" s="4"/>
      <c r="Y741" s="4"/>
      <c r="Z741" s="101"/>
      <c r="AA741" s="50"/>
      <c r="AB741" s="50"/>
      <c r="AC741" s="1"/>
    </row>
    <row r="742" spans="3:29" ht="15" x14ac:dyDescent="0.25">
      <c r="C742" s="1"/>
      <c r="D742" s="1"/>
      <c r="E742" s="17"/>
      <c r="F742" s="17"/>
      <c r="G742" s="18"/>
      <c r="H742" s="19"/>
      <c r="I742" s="3"/>
      <c r="J742" s="52"/>
      <c r="L742" s="1"/>
      <c r="M742" s="1"/>
      <c r="N742" s="1"/>
      <c r="Q742" s="4"/>
      <c r="R742" s="2"/>
      <c r="U742" s="4"/>
      <c r="V742" s="4"/>
      <c r="W742" s="4"/>
      <c r="X742" s="4"/>
      <c r="Y742" s="4"/>
      <c r="Z742" s="101"/>
      <c r="AA742" s="50"/>
      <c r="AB742" s="50"/>
      <c r="AC742" s="1"/>
    </row>
    <row r="743" spans="3:29" ht="15" x14ac:dyDescent="0.25">
      <c r="C743" s="1"/>
      <c r="D743" s="1"/>
      <c r="E743" s="17"/>
      <c r="F743" s="17"/>
      <c r="G743" s="18"/>
      <c r="H743" s="19"/>
      <c r="I743" s="3"/>
      <c r="J743" s="52"/>
      <c r="L743" s="1"/>
      <c r="M743" s="1"/>
      <c r="N743" s="1"/>
      <c r="Q743" s="4"/>
      <c r="R743" s="2"/>
      <c r="U743" s="4"/>
      <c r="V743" s="4"/>
      <c r="W743" s="4"/>
      <c r="X743" s="4"/>
      <c r="Y743" s="4"/>
      <c r="Z743" s="101"/>
      <c r="AA743" s="50"/>
      <c r="AB743" s="50"/>
      <c r="AC743" s="1"/>
    </row>
    <row r="744" spans="3:29" ht="15" x14ac:dyDescent="0.25">
      <c r="C744" s="1"/>
      <c r="D744" s="1"/>
      <c r="E744" s="17"/>
      <c r="F744" s="17"/>
      <c r="G744" s="18"/>
      <c r="H744" s="19"/>
      <c r="I744" s="3"/>
      <c r="J744" s="52"/>
      <c r="L744" s="1"/>
      <c r="M744" s="1"/>
      <c r="N744" s="1"/>
      <c r="Q744" s="4"/>
      <c r="R744" s="2"/>
      <c r="U744" s="4"/>
      <c r="V744" s="4"/>
      <c r="W744" s="4"/>
      <c r="X744" s="4"/>
      <c r="Y744" s="4"/>
      <c r="Z744" s="101"/>
      <c r="AA744" s="50"/>
      <c r="AB744" s="50"/>
      <c r="AC744" s="1"/>
    </row>
    <row r="745" spans="3:29" ht="15" x14ac:dyDescent="0.25">
      <c r="C745" s="1"/>
      <c r="D745" s="1"/>
      <c r="E745" s="17"/>
      <c r="F745" s="17"/>
      <c r="G745" s="18"/>
      <c r="H745" s="19"/>
      <c r="I745" s="3"/>
      <c r="J745" s="52"/>
      <c r="L745" s="1"/>
      <c r="M745" s="1"/>
      <c r="N745" s="1"/>
      <c r="Q745" s="4"/>
      <c r="R745" s="2"/>
      <c r="U745" s="4"/>
      <c r="V745" s="4"/>
      <c r="W745" s="4"/>
      <c r="X745" s="4"/>
      <c r="Y745" s="4"/>
      <c r="Z745" s="101"/>
      <c r="AA745" s="50"/>
      <c r="AB745" s="50"/>
      <c r="AC745" s="1"/>
    </row>
    <row r="746" spans="3:29" ht="15" x14ac:dyDescent="0.25">
      <c r="C746" s="1"/>
      <c r="D746" s="1"/>
      <c r="E746" s="17"/>
      <c r="F746" s="17"/>
      <c r="G746" s="18"/>
      <c r="H746" s="19"/>
      <c r="I746" s="3"/>
      <c r="J746" s="52"/>
      <c r="L746" s="1"/>
      <c r="M746" s="1"/>
      <c r="N746" s="1"/>
      <c r="Q746" s="4"/>
      <c r="R746" s="2"/>
      <c r="U746" s="4"/>
      <c r="V746" s="4"/>
      <c r="W746" s="4"/>
      <c r="X746" s="4"/>
      <c r="Y746" s="4"/>
      <c r="Z746" s="101"/>
      <c r="AA746" s="50"/>
      <c r="AB746" s="50"/>
      <c r="AC746" s="1"/>
    </row>
    <row r="747" spans="3:29" ht="15" x14ac:dyDescent="0.25">
      <c r="C747" s="1"/>
      <c r="D747" s="1"/>
      <c r="E747" s="17"/>
      <c r="F747" s="17"/>
      <c r="G747" s="18"/>
      <c r="H747" s="19"/>
      <c r="I747" s="3"/>
      <c r="J747" s="52"/>
      <c r="L747" s="1"/>
      <c r="M747" s="1"/>
      <c r="N747" s="1"/>
      <c r="Q747" s="4"/>
      <c r="R747" s="2"/>
      <c r="U747" s="4"/>
      <c r="V747" s="4"/>
      <c r="W747" s="4"/>
      <c r="X747" s="4"/>
      <c r="Y747" s="4"/>
      <c r="Z747" s="101"/>
      <c r="AA747" s="50"/>
      <c r="AB747" s="50"/>
      <c r="AC747" s="1"/>
    </row>
    <row r="748" spans="3:29" ht="15" x14ac:dyDescent="0.25">
      <c r="C748" s="1"/>
      <c r="D748" s="1"/>
      <c r="E748" s="17"/>
      <c r="F748" s="17"/>
      <c r="G748" s="18"/>
      <c r="H748" s="19"/>
      <c r="I748" s="3"/>
      <c r="J748" s="52"/>
      <c r="L748" s="1"/>
      <c r="M748" s="1"/>
      <c r="N748" s="1"/>
      <c r="Q748" s="4"/>
      <c r="R748" s="2"/>
      <c r="U748" s="4"/>
      <c r="V748" s="4"/>
      <c r="W748" s="4"/>
      <c r="X748" s="4"/>
      <c r="Y748" s="4"/>
      <c r="Z748" s="101"/>
      <c r="AA748" s="50"/>
      <c r="AB748" s="50"/>
      <c r="AC748" s="1"/>
    </row>
    <row r="749" spans="3:29" ht="15" x14ac:dyDescent="0.25">
      <c r="C749" s="1"/>
      <c r="D749" s="1"/>
      <c r="E749" s="17"/>
      <c r="F749" s="17"/>
      <c r="G749" s="18"/>
      <c r="H749" s="19"/>
      <c r="I749" s="3"/>
      <c r="J749" s="52"/>
      <c r="L749" s="1"/>
      <c r="M749" s="1"/>
      <c r="N749" s="1"/>
      <c r="Q749" s="4"/>
      <c r="R749" s="2"/>
      <c r="U749" s="4"/>
      <c r="V749" s="4"/>
      <c r="W749" s="4"/>
      <c r="X749" s="4"/>
      <c r="Y749" s="4"/>
      <c r="Z749" s="101"/>
      <c r="AA749" s="50"/>
      <c r="AB749" s="50"/>
      <c r="AC749" s="1"/>
    </row>
    <row r="750" spans="3:29" ht="15" x14ac:dyDescent="0.25">
      <c r="C750" s="1"/>
      <c r="D750" s="1"/>
      <c r="E750" s="17"/>
      <c r="F750" s="17"/>
      <c r="G750" s="18"/>
      <c r="H750" s="19"/>
      <c r="I750" s="3"/>
      <c r="J750" s="52"/>
      <c r="L750" s="1"/>
      <c r="M750" s="1"/>
      <c r="N750" s="1"/>
      <c r="Q750" s="4"/>
      <c r="R750" s="2"/>
      <c r="U750" s="4"/>
      <c r="V750" s="4"/>
      <c r="W750" s="4"/>
      <c r="X750" s="4"/>
      <c r="Y750" s="4"/>
      <c r="Z750" s="101"/>
      <c r="AA750" s="50"/>
      <c r="AB750" s="50"/>
      <c r="AC750" s="1"/>
    </row>
    <row r="751" spans="3:29" ht="15" x14ac:dyDescent="0.25">
      <c r="C751" s="1"/>
      <c r="D751" s="1"/>
      <c r="E751" s="17"/>
      <c r="F751" s="17"/>
      <c r="G751" s="18"/>
      <c r="H751" s="19"/>
      <c r="I751" s="3"/>
      <c r="J751" s="52"/>
      <c r="L751" s="1"/>
      <c r="M751" s="1"/>
      <c r="N751" s="1"/>
      <c r="Q751" s="4"/>
      <c r="R751" s="2"/>
      <c r="U751" s="4"/>
      <c r="V751" s="4"/>
      <c r="W751" s="4"/>
      <c r="X751" s="4"/>
      <c r="Y751" s="4"/>
      <c r="Z751" s="101"/>
      <c r="AA751" s="50"/>
      <c r="AB751" s="50"/>
      <c r="AC751" s="1"/>
    </row>
    <row r="752" spans="3:29" ht="15" x14ac:dyDescent="0.25">
      <c r="C752" s="1"/>
      <c r="D752" s="1"/>
      <c r="E752" s="17"/>
      <c r="F752" s="17"/>
      <c r="G752" s="18"/>
      <c r="H752" s="19"/>
      <c r="I752" s="3"/>
      <c r="J752" s="52"/>
      <c r="L752" s="1"/>
      <c r="M752" s="1"/>
      <c r="N752" s="1"/>
      <c r="Q752" s="4"/>
      <c r="R752" s="2"/>
      <c r="U752" s="4"/>
      <c r="V752" s="4"/>
      <c r="W752" s="4"/>
      <c r="X752" s="4"/>
      <c r="Y752" s="4"/>
      <c r="Z752" s="101"/>
      <c r="AA752" s="50"/>
      <c r="AB752" s="50"/>
      <c r="AC752" s="1"/>
    </row>
    <row r="753" spans="3:29" ht="15" x14ac:dyDescent="0.25">
      <c r="C753" s="1"/>
      <c r="D753" s="1"/>
      <c r="E753" s="17"/>
      <c r="F753" s="17"/>
      <c r="G753" s="18"/>
      <c r="H753" s="19"/>
      <c r="I753" s="3"/>
      <c r="J753" s="52"/>
      <c r="L753" s="1"/>
      <c r="M753" s="1"/>
      <c r="N753" s="1"/>
      <c r="Q753" s="4"/>
      <c r="R753" s="2"/>
      <c r="U753" s="4"/>
      <c r="V753" s="4"/>
      <c r="W753" s="4"/>
      <c r="X753" s="4"/>
      <c r="Y753" s="4"/>
      <c r="Z753" s="101"/>
      <c r="AA753" s="50"/>
      <c r="AB753" s="50"/>
      <c r="AC753" s="1"/>
    </row>
    <row r="754" spans="3:29" ht="15" x14ac:dyDescent="0.25">
      <c r="C754" s="1"/>
      <c r="D754" s="1"/>
      <c r="E754" s="17"/>
      <c r="F754" s="17"/>
      <c r="G754" s="18"/>
      <c r="H754" s="19"/>
      <c r="I754" s="3"/>
      <c r="J754" s="52"/>
      <c r="L754" s="1"/>
      <c r="M754" s="1"/>
      <c r="N754" s="1"/>
      <c r="Q754" s="4"/>
      <c r="R754" s="2"/>
      <c r="U754" s="4"/>
      <c r="V754" s="4"/>
      <c r="W754" s="4"/>
      <c r="X754" s="4"/>
      <c r="Y754" s="4"/>
      <c r="Z754" s="101"/>
      <c r="AA754" s="50"/>
      <c r="AB754" s="50"/>
      <c r="AC754" s="1"/>
    </row>
    <row r="755" spans="3:29" ht="15" x14ac:dyDescent="0.25">
      <c r="C755" s="1"/>
      <c r="D755" s="1"/>
      <c r="E755" s="17"/>
      <c r="F755" s="17"/>
      <c r="G755" s="18"/>
      <c r="H755" s="19"/>
      <c r="I755" s="3"/>
      <c r="J755" s="52"/>
      <c r="L755" s="1"/>
      <c r="M755" s="1"/>
      <c r="N755" s="1"/>
      <c r="Q755" s="4"/>
      <c r="R755" s="2"/>
      <c r="U755" s="4"/>
      <c r="V755" s="4"/>
      <c r="W755" s="4"/>
      <c r="X755" s="4"/>
      <c r="Y755" s="4"/>
      <c r="Z755" s="101"/>
      <c r="AA755" s="50"/>
      <c r="AB755" s="50"/>
      <c r="AC755" s="1"/>
    </row>
    <row r="756" spans="3:29" ht="15" x14ac:dyDescent="0.25">
      <c r="C756" s="1"/>
      <c r="D756" s="1"/>
      <c r="E756" s="17"/>
      <c r="F756" s="17"/>
      <c r="G756" s="18"/>
      <c r="H756" s="19"/>
      <c r="I756" s="3"/>
      <c r="J756" s="52"/>
      <c r="L756" s="1"/>
      <c r="M756" s="1"/>
      <c r="N756" s="1"/>
      <c r="Q756" s="4"/>
      <c r="R756" s="2"/>
      <c r="U756" s="4"/>
      <c r="V756" s="4"/>
      <c r="W756" s="4"/>
      <c r="X756" s="4"/>
      <c r="Y756" s="4"/>
      <c r="Z756" s="101"/>
      <c r="AA756" s="50"/>
      <c r="AB756" s="50"/>
      <c r="AC756" s="1"/>
    </row>
    <row r="757" spans="3:29" ht="15" x14ac:dyDescent="0.25">
      <c r="C757" s="1"/>
      <c r="D757" s="1"/>
      <c r="E757" s="17"/>
      <c r="F757" s="17"/>
      <c r="G757" s="18"/>
      <c r="H757" s="19"/>
      <c r="I757" s="3"/>
      <c r="J757" s="52"/>
      <c r="L757" s="1"/>
      <c r="M757" s="1"/>
      <c r="N757" s="1"/>
      <c r="Q757" s="4"/>
      <c r="R757" s="2"/>
      <c r="U757" s="4"/>
      <c r="V757" s="4"/>
      <c r="W757" s="4"/>
      <c r="X757" s="4"/>
      <c r="Y757" s="4"/>
      <c r="Z757" s="101"/>
      <c r="AA757" s="50"/>
      <c r="AB757" s="50"/>
      <c r="AC757" s="1"/>
    </row>
    <row r="758" spans="3:29" ht="15" x14ac:dyDescent="0.25">
      <c r="C758" s="1"/>
      <c r="D758" s="1"/>
      <c r="E758" s="17"/>
      <c r="F758" s="17"/>
      <c r="G758" s="18"/>
      <c r="H758" s="19"/>
      <c r="I758" s="3"/>
      <c r="J758" s="52"/>
      <c r="L758" s="1"/>
      <c r="M758" s="1"/>
      <c r="N758" s="1"/>
      <c r="Q758" s="4"/>
      <c r="R758" s="2"/>
      <c r="U758" s="4"/>
      <c r="V758" s="4"/>
      <c r="W758" s="4"/>
      <c r="X758" s="4"/>
      <c r="Y758" s="4"/>
      <c r="Z758" s="101"/>
      <c r="AA758" s="50"/>
      <c r="AB758" s="50"/>
      <c r="AC758" s="1"/>
    </row>
    <row r="759" spans="3:29" ht="15" x14ac:dyDescent="0.25">
      <c r="C759" s="1"/>
      <c r="D759" s="1"/>
      <c r="E759" s="17"/>
      <c r="F759" s="17"/>
      <c r="G759" s="18"/>
      <c r="H759" s="19"/>
      <c r="I759" s="3"/>
      <c r="J759" s="52"/>
      <c r="L759" s="1"/>
      <c r="M759" s="1"/>
      <c r="N759" s="1"/>
      <c r="Q759" s="4"/>
      <c r="R759" s="2"/>
      <c r="U759" s="4"/>
      <c r="V759" s="4"/>
      <c r="W759" s="4"/>
      <c r="X759" s="4"/>
      <c r="Y759" s="4"/>
      <c r="Z759" s="101"/>
      <c r="AA759" s="50"/>
      <c r="AB759" s="50"/>
      <c r="AC759" s="1"/>
    </row>
    <row r="760" spans="3:29" ht="15" x14ac:dyDescent="0.25">
      <c r="C760" s="1"/>
      <c r="D760" s="1"/>
      <c r="E760" s="17"/>
      <c r="F760" s="17"/>
      <c r="G760" s="18"/>
      <c r="H760" s="19"/>
      <c r="I760" s="3"/>
      <c r="J760" s="52"/>
      <c r="L760" s="1"/>
      <c r="M760" s="1"/>
      <c r="N760" s="1"/>
      <c r="Q760" s="4"/>
      <c r="R760" s="2"/>
      <c r="U760" s="4"/>
      <c r="V760" s="4"/>
      <c r="W760" s="4"/>
      <c r="X760" s="4"/>
      <c r="Y760" s="4"/>
      <c r="Z760" s="101"/>
      <c r="AA760" s="50"/>
      <c r="AB760" s="50"/>
      <c r="AC760" s="1"/>
    </row>
    <row r="761" spans="3:29" ht="15" x14ac:dyDescent="0.25">
      <c r="C761" s="1"/>
      <c r="D761" s="1"/>
      <c r="E761" s="17"/>
      <c r="F761" s="17"/>
      <c r="G761" s="18"/>
      <c r="H761" s="19"/>
      <c r="I761" s="3"/>
      <c r="J761" s="52"/>
      <c r="L761" s="1"/>
      <c r="M761" s="1"/>
      <c r="N761" s="1"/>
      <c r="Q761" s="4"/>
      <c r="R761" s="2"/>
      <c r="U761" s="4"/>
      <c r="V761" s="4"/>
      <c r="W761" s="4"/>
      <c r="X761" s="4"/>
      <c r="Y761" s="4"/>
      <c r="Z761" s="101"/>
      <c r="AA761" s="50"/>
      <c r="AB761" s="50"/>
      <c r="AC761" s="1"/>
    </row>
    <row r="762" spans="3:29" ht="15" x14ac:dyDescent="0.25">
      <c r="C762" s="1"/>
      <c r="D762" s="1"/>
      <c r="E762" s="17"/>
      <c r="F762" s="17"/>
      <c r="G762" s="18"/>
      <c r="H762" s="19"/>
      <c r="I762" s="3"/>
      <c r="J762" s="52"/>
      <c r="L762" s="1"/>
      <c r="M762" s="1"/>
      <c r="N762" s="1"/>
      <c r="Q762" s="4"/>
      <c r="R762" s="2"/>
      <c r="U762" s="4"/>
      <c r="V762" s="4"/>
      <c r="W762" s="4"/>
      <c r="X762" s="4"/>
      <c r="Y762" s="4"/>
      <c r="Z762" s="101"/>
      <c r="AA762" s="50"/>
      <c r="AB762" s="50"/>
      <c r="AC762" s="1"/>
    </row>
    <row r="763" spans="3:29" ht="15" x14ac:dyDescent="0.25">
      <c r="C763" s="1"/>
      <c r="D763" s="1"/>
      <c r="E763" s="17"/>
      <c r="F763" s="17"/>
      <c r="G763" s="18"/>
      <c r="H763" s="19"/>
      <c r="I763" s="3"/>
      <c r="J763" s="52"/>
      <c r="L763" s="1"/>
      <c r="M763" s="1"/>
      <c r="N763" s="1"/>
      <c r="Q763" s="4"/>
      <c r="R763" s="2"/>
      <c r="U763" s="4"/>
      <c r="V763" s="4"/>
      <c r="W763" s="4"/>
      <c r="X763" s="4"/>
      <c r="Y763" s="4"/>
      <c r="Z763" s="101"/>
      <c r="AA763" s="50"/>
      <c r="AB763" s="50"/>
      <c r="AC763" s="1"/>
    </row>
    <row r="764" spans="3:29" ht="15" x14ac:dyDescent="0.25">
      <c r="C764" s="1"/>
      <c r="D764" s="1"/>
      <c r="E764" s="17"/>
      <c r="F764" s="17"/>
      <c r="G764" s="18"/>
      <c r="H764" s="19"/>
      <c r="I764" s="3"/>
      <c r="J764" s="52"/>
      <c r="L764" s="1"/>
      <c r="M764" s="1"/>
      <c r="N764" s="1"/>
      <c r="Q764" s="4"/>
      <c r="R764" s="2"/>
      <c r="U764" s="4"/>
      <c r="V764" s="4"/>
      <c r="W764" s="4"/>
      <c r="X764" s="4"/>
      <c r="Y764" s="4"/>
      <c r="Z764" s="101"/>
      <c r="AA764" s="50"/>
      <c r="AB764" s="50"/>
      <c r="AC764" s="1"/>
    </row>
    <row r="765" spans="3:29" ht="15" x14ac:dyDescent="0.25">
      <c r="C765" s="1"/>
      <c r="D765" s="1"/>
      <c r="E765" s="17"/>
      <c r="F765" s="17"/>
      <c r="G765" s="18"/>
      <c r="H765" s="19"/>
      <c r="I765" s="3"/>
      <c r="J765" s="52"/>
      <c r="L765" s="1"/>
      <c r="M765" s="1"/>
      <c r="N765" s="1"/>
      <c r="Q765" s="4"/>
      <c r="R765" s="2"/>
      <c r="U765" s="4"/>
      <c r="V765" s="4"/>
      <c r="W765" s="4"/>
      <c r="X765" s="4"/>
      <c r="Y765" s="4"/>
      <c r="Z765" s="101"/>
      <c r="AA765" s="50"/>
      <c r="AB765" s="50"/>
      <c r="AC765" s="1"/>
    </row>
    <row r="766" spans="3:29" ht="15" x14ac:dyDescent="0.25">
      <c r="C766" s="1"/>
      <c r="D766" s="1"/>
      <c r="E766" s="17"/>
      <c r="F766" s="17"/>
      <c r="G766" s="18"/>
      <c r="H766" s="19"/>
      <c r="I766" s="3"/>
      <c r="J766" s="52"/>
      <c r="L766" s="1"/>
      <c r="M766" s="1"/>
      <c r="N766" s="1"/>
      <c r="Q766" s="4"/>
      <c r="R766" s="2"/>
      <c r="U766" s="4"/>
      <c r="V766" s="4"/>
      <c r="W766" s="4"/>
      <c r="X766" s="4"/>
      <c r="Y766" s="4"/>
      <c r="Z766" s="101"/>
      <c r="AA766" s="50"/>
      <c r="AB766" s="50"/>
      <c r="AC766" s="1"/>
    </row>
    <row r="767" spans="3:29" ht="15" x14ac:dyDescent="0.25">
      <c r="C767" s="1"/>
      <c r="D767" s="1"/>
      <c r="E767" s="17"/>
      <c r="F767" s="17"/>
      <c r="G767" s="18"/>
      <c r="H767" s="19"/>
      <c r="I767" s="3"/>
      <c r="J767" s="52"/>
      <c r="L767" s="1"/>
      <c r="M767" s="1"/>
      <c r="N767" s="1"/>
      <c r="Q767" s="4"/>
      <c r="R767" s="2"/>
      <c r="U767" s="4"/>
      <c r="V767" s="4"/>
      <c r="W767" s="4"/>
      <c r="X767" s="4"/>
      <c r="Y767" s="4"/>
      <c r="Z767" s="101"/>
      <c r="AA767" s="50"/>
      <c r="AB767" s="50"/>
      <c r="AC767" s="1"/>
    </row>
    <row r="768" spans="3:29" ht="15" x14ac:dyDescent="0.25">
      <c r="C768" s="1"/>
      <c r="D768" s="1"/>
      <c r="E768" s="17"/>
      <c r="F768" s="17"/>
      <c r="G768" s="18"/>
      <c r="H768" s="19"/>
      <c r="I768" s="3"/>
      <c r="J768" s="52"/>
      <c r="L768" s="1"/>
      <c r="M768" s="1"/>
      <c r="N768" s="1"/>
      <c r="Q768" s="4"/>
      <c r="R768" s="2"/>
      <c r="U768" s="4"/>
      <c r="V768" s="4"/>
      <c r="W768" s="4"/>
      <c r="X768" s="4"/>
      <c r="Y768" s="4"/>
      <c r="Z768" s="101"/>
      <c r="AA768" s="50"/>
      <c r="AB768" s="50"/>
      <c r="AC768" s="1"/>
    </row>
    <row r="769" spans="3:29" ht="15" x14ac:dyDescent="0.25">
      <c r="C769" s="1"/>
      <c r="D769" s="1"/>
      <c r="E769" s="17"/>
      <c r="F769" s="17"/>
      <c r="G769" s="18"/>
      <c r="H769" s="19"/>
      <c r="I769" s="3"/>
      <c r="J769" s="52"/>
      <c r="L769" s="1"/>
      <c r="M769" s="1"/>
      <c r="N769" s="1"/>
      <c r="Q769" s="4"/>
      <c r="R769" s="2"/>
      <c r="U769" s="4"/>
      <c r="V769" s="4"/>
      <c r="W769" s="4"/>
      <c r="X769" s="4"/>
      <c r="Y769" s="4"/>
      <c r="Z769" s="101"/>
      <c r="AA769" s="50"/>
      <c r="AB769" s="50"/>
      <c r="AC769" s="1"/>
    </row>
    <row r="770" spans="3:29" ht="15" x14ac:dyDescent="0.25">
      <c r="C770" s="1"/>
      <c r="D770" s="1"/>
      <c r="E770" s="17"/>
      <c r="F770" s="17"/>
      <c r="G770" s="18"/>
      <c r="H770" s="19"/>
      <c r="I770" s="3"/>
      <c r="J770" s="52"/>
      <c r="L770" s="1"/>
      <c r="M770" s="1"/>
      <c r="N770" s="1"/>
      <c r="Q770" s="4"/>
      <c r="R770" s="2"/>
      <c r="U770" s="4"/>
      <c r="V770" s="4"/>
      <c r="W770" s="4"/>
      <c r="X770" s="4"/>
      <c r="Y770" s="4"/>
      <c r="Z770" s="101"/>
      <c r="AA770" s="50"/>
      <c r="AB770" s="50"/>
      <c r="AC770" s="1"/>
    </row>
    <row r="771" spans="3:29" ht="15" x14ac:dyDescent="0.25">
      <c r="C771" s="1"/>
      <c r="D771" s="1"/>
      <c r="E771" s="17"/>
      <c r="F771" s="17"/>
      <c r="G771" s="18"/>
      <c r="H771" s="19"/>
      <c r="I771" s="3"/>
      <c r="J771" s="52"/>
      <c r="L771" s="1"/>
      <c r="M771" s="1"/>
      <c r="N771" s="1"/>
      <c r="Q771" s="4"/>
      <c r="R771" s="2"/>
      <c r="U771" s="4"/>
      <c r="V771" s="4"/>
      <c r="W771" s="4"/>
      <c r="X771" s="4"/>
      <c r="Y771" s="4"/>
      <c r="Z771" s="101"/>
      <c r="AA771" s="50"/>
      <c r="AB771" s="50"/>
      <c r="AC771" s="1"/>
    </row>
    <row r="772" spans="3:29" ht="15" x14ac:dyDescent="0.25">
      <c r="C772" s="1"/>
      <c r="D772" s="1"/>
      <c r="E772" s="17"/>
      <c r="F772" s="17"/>
      <c r="G772" s="18"/>
      <c r="H772" s="19"/>
      <c r="I772" s="3"/>
      <c r="J772" s="52"/>
      <c r="L772" s="1"/>
      <c r="M772" s="1"/>
      <c r="N772" s="1"/>
      <c r="Q772" s="4"/>
      <c r="R772" s="2"/>
      <c r="U772" s="4"/>
      <c r="V772" s="4"/>
      <c r="W772" s="4"/>
      <c r="X772" s="4"/>
      <c r="Y772" s="4"/>
      <c r="Z772" s="101"/>
      <c r="AA772" s="50"/>
      <c r="AB772" s="50"/>
      <c r="AC772" s="1"/>
    </row>
    <row r="773" spans="3:29" ht="15" x14ac:dyDescent="0.25">
      <c r="C773" s="1"/>
      <c r="D773" s="1"/>
      <c r="E773" s="17"/>
      <c r="F773" s="17"/>
      <c r="G773" s="18"/>
      <c r="H773" s="19"/>
      <c r="I773" s="3"/>
      <c r="J773" s="52"/>
      <c r="L773" s="1"/>
      <c r="M773" s="1"/>
      <c r="N773" s="1"/>
      <c r="Q773" s="4"/>
      <c r="R773" s="2"/>
      <c r="U773" s="4"/>
      <c r="V773" s="4"/>
      <c r="W773" s="4"/>
      <c r="X773" s="4"/>
      <c r="Y773" s="4"/>
      <c r="Z773" s="101"/>
      <c r="AA773" s="50"/>
      <c r="AB773" s="50"/>
      <c r="AC773" s="1"/>
    </row>
    <row r="774" spans="3:29" ht="15" x14ac:dyDescent="0.25">
      <c r="C774" s="1"/>
      <c r="D774" s="1"/>
      <c r="E774" s="17"/>
      <c r="F774" s="17"/>
      <c r="G774" s="18"/>
      <c r="H774" s="19"/>
      <c r="I774" s="3"/>
      <c r="J774" s="52"/>
      <c r="L774" s="1"/>
      <c r="M774" s="1"/>
      <c r="N774" s="1"/>
      <c r="Q774" s="4"/>
      <c r="R774" s="2"/>
      <c r="U774" s="4"/>
      <c r="V774" s="4"/>
      <c r="W774" s="4"/>
      <c r="X774" s="4"/>
      <c r="Y774" s="4"/>
      <c r="Z774" s="101"/>
      <c r="AA774" s="50"/>
      <c r="AB774" s="50"/>
      <c r="AC774" s="1"/>
    </row>
    <row r="775" spans="3:29" ht="15" x14ac:dyDescent="0.25">
      <c r="C775" s="1"/>
      <c r="D775" s="1"/>
      <c r="E775" s="17"/>
      <c r="F775" s="17"/>
      <c r="G775" s="18"/>
      <c r="H775" s="19"/>
      <c r="I775" s="3"/>
      <c r="J775" s="52"/>
      <c r="L775" s="1"/>
      <c r="M775" s="1"/>
      <c r="N775" s="1"/>
      <c r="Q775" s="4"/>
      <c r="R775" s="2"/>
      <c r="U775" s="4"/>
      <c r="V775" s="4"/>
      <c r="W775" s="4"/>
      <c r="X775" s="4"/>
      <c r="Y775" s="4"/>
      <c r="Z775" s="101"/>
      <c r="AA775" s="50"/>
      <c r="AB775" s="50"/>
      <c r="AC775" s="1"/>
    </row>
    <row r="776" spans="3:29" ht="15" x14ac:dyDescent="0.25">
      <c r="C776" s="1"/>
      <c r="D776" s="1"/>
      <c r="E776" s="17"/>
      <c r="F776" s="17"/>
      <c r="G776" s="18"/>
      <c r="H776" s="19"/>
      <c r="I776" s="3"/>
      <c r="J776" s="52"/>
      <c r="L776" s="1"/>
      <c r="M776" s="1"/>
      <c r="N776" s="1"/>
      <c r="Q776" s="4"/>
      <c r="R776" s="2"/>
      <c r="U776" s="4"/>
      <c r="V776" s="4"/>
      <c r="W776" s="4"/>
      <c r="X776" s="4"/>
      <c r="Y776" s="4"/>
      <c r="Z776" s="101"/>
      <c r="AA776" s="50"/>
      <c r="AB776" s="50"/>
      <c r="AC776" s="1"/>
    </row>
    <row r="777" spans="3:29" ht="15" x14ac:dyDescent="0.25">
      <c r="C777" s="1"/>
      <c r="D777" s="1"/>
      <c r="E777" s="17"/>
      <c r="F777" s="17"/>
      <c r="G777" s="18"/>
      <c r="H777" s="19"/>
      <c r="I777" s="3"/>
      <c r="J777" s="52"/>
      <c r="L777" s="1"/>
      <c r="M777" s="1"/>
      <c r="N777" s="1"/>
      <c r="Q777" s="4"/>
      <c r="R777" s="2"/>
      <c r="U777" s="4"/>
      <c r="V777" s="4"/>
      <c r="W777" s="4"/>
      <c r="X777" s="4"/>
      <c r="Y777" s="4"/>
      <c r="Z777" s="101"/>
      <c r="AA777" s="50"/>
      <c r="AB777" s="50"/>
      <c r="AC777" s="1"/>
    </row>
    <row r="778" spans="3:29" ht="15" x14ac:dyDescent="0.25">
      <c r="C778" s="1"/>
      <c r="D778" s="1"/>
      <c r="E778" s="17"/>
      <c r="F778" s="17"/>
      <c r="G778" s="18"/>
      <c r="H778" s="19"/>
      <c r="I778" s="3"/>
      <c r="J778" s="52"/>
      <c r="L778" s="1"/>
      <c r="M778" s="1"/>
      <c r="N778" s="1"/>
      <c r="Q778" s="4"/>
      <c r="R778" s="2"/>
      <c r="U778" s="4"/>
      <c r="V778" s="4"/>
      <c r="W778" s="4"/>
      <c r="X778" s="4"/>
      <c r="Y778" s="4"/>
      <c r="Z778" s="101"/>
      <c r="AA778" s="50"/>
      <c r="AB778" s="50"/>
      <c r="AC778" s="1"/>
    </row>
    <row r="779" spans="3:29" ht="15" x14ac:dyDescent="0.25">
      <c r="C779" s="1"/>
      <c r="D779" s="1"/>
      <c r="E779" s="17"/>
      <c r="F779" s="17"/>
      <c r="G779" s="18"/>
      <c r="H779" s="19"/>
      <c r="I779" s="3"/>
      <c r="J779" s="52"/>
      <c r="L779" s="1"/>
      <c r="M779" s="1"/>
      <c r="N779" s="1"/>
      <c r="Q779" s="4"/>
      <c r="R779" s="2"/>
      <c r="U779" s="4"/>
      <c r="V779" s="4"/>
      <c r="W779" s="4"/>
      <c r="X779" s="4"/>
      <c r="Y779" s="4"/>
      <c r="Z779" s="101"/>
      <c r="AA779" s="50"/>
      <c r="AB779" s="50"/>
      <c r="AC779" s="1"/>
    </row>
    <row r="780" spans="3:29" ht="15" x14ac:dyDescent="0.25">
      <c r="C780" s="1"/>
      <c r="D780" s="1"/>
      <c r="E780" s="17"/>
      <c r="F780" s="17"/>
      <c r="G780" s="18"/>
      <c r="H780" s="19"/>
      <c r="I780" s="3"/>
      <c r="J780" s="52"/>
      <c r="L780" s="1"/>
      <c r="M780" s="1"/>
      <c r="N780" s="1"/>
      <c r="Q780" s="4"/>
      <c r="R780" s="2"/>
      <c r="U780" s="4"/>
      <c r="V780" s="4"/>
      <c r="W780" s="4"/>
      <c r="X780" s="4"/>
      <c r="Y780" s="4"/>
      <c r="Z780" s="101"/>
      <c r="AA780" s="50"/>
      <c r="AB780" s="50"/>
      <c r="AC780" s="1"/>
    </row>
    <row r="781" spans="3:29" ht="15" x14ac:dyDescent="0.25">
      <c r="C781" s="1"/>
      <c r="D781" s="1"/>
      <c r="E781" s="17"/>
      <c r="F781" s="17"/>
      <c r="G781" s="18"/>
      <c r="H781" s="19"/>
      <c r="I781" s="3"/>
      <c r="J781" s="52"/>
      <c r="L781" s="1"/>
      <c r="M781" s="1"/>
      <c r="N781" s="1"/>
      <c r="Q781" s="4"/>
      <c r="R781" s="2"/>
      <c r="U781" s="4"/>
      <c r="V781" s="4"/>
      <c r="W781" s="4"/>
      <c r="X781" s="4"/>
      <c r="Y781" s="4"/>
      <c r="Z781" s="101"/>
      <c r="AA781" s="50"/>
      <c r="AB781" s="50"/>
      <c r="AC781" s="1"/>
    </row>
    <row r="782" spans="3:29" ht="15" x14ac:dyDescent="0.25">
      <c r="C782" s="1"/>
      <c r="D782" s="1"/>
      <c r="E782" s="17"/>
      <c r="F782" s="17"/>
      <c r="G782" s="18"/>
      <c r="H782" s="19"/>
      <c r="I782" s="3"/>
      <c r="J782" s="52"/>
      <c r="L782" s="1"/>
      <c r="M782" s="1"/>
      <c r="N782" s="1"/>
      <c r="Q782" s="4"/>
      <c r="R782" s="2"/>
      <c r="U782" s="4"/>
      <c r="V782" s="4"/>
      <c r="W782" s="4"/>
      <c r="X782" s="4"/>
      <c r="Y782" s="4"/>
      <c r="Z782" s="101"/>
      <c r="AA782" s="50"/>
      <c r="AB782" s="50"/>
      <c r="AC782" s="1"/>
    </row>
    <row r="783" spans="3:29" ht="15" x14ac:dyDescent="0.25">
      <c r="C783" s="1"/>
      <c r="D783" s="1"/>
      <c r="E783" s="17"/>
      <c r="F783" s="17"/>
      <c r="G783" s="18"/>
      <c r="H783" s="19"/>
      <c r="I783" s="3"/>
      <c r="J783" s="52"/>
      <c r="L783" s="1"/>
      <c r="M783" s="1"/>
      <c r="N783" s="1"/>
      <c r="Q783" s="4"/>
      <c r="R783" s="2"/>
      <c r="U783" s="4"/>
      <c r="V783" s="4"/>
      <c r="W783" s="4"/>
      <c r="X783" s="4"/>
      <c r="Y783" s="4"/>
      <c r="Z783" s="101"/>
      <c r="AA783" s="50"/>
      <c r="AB783" s="50"/>
      <c r="AC783" s="1"/>
    </row>
    <row r="784" spans="3:29" ht="15" x14ac:dyDescent="0.25">
      <c r="C784" s="1"/>
      <c r="D784" s="1"/>
      <c r="E784" s="17"/>
      <c r="F784" s="17"/>
      <c r="G784" s="18"/>
      <c r="H784" s="19"/>
      <c r="I784" s="3"/>
      <c r="J784" s="52"/>
      <c r="L784" s="1"/>
      <c r="M784" s="1"/>
      <c r="N784" s="1"/>
      <c r="Q784" s="4"/>
      <c r="R784" s="2"/>
      <c r="U784" s="4"/>
      <c r="V784" s="4"/>
      <c r="W784" s="4"/>
      <c r="X784" s="4"/>
      <c r="Y784" s="4"/>
      <c r="Z784" s="101"/>
      <c r="AA784" s="50"/>
      <c r="AB784" s="50"/>
      <c r="AC784" s="1"/>
    </row>
    <row r="785" spans="3:29" ht="15" x14ac:dyDescent="0.25">
      <c r="C785" s="1"/>
      <c r="D785" s="1"/>
      <c r="E785" s="17"/>
      <c r="F785" s="17"/>
      <c r="G785" s="18"/>
      <c r="H785" s="19"/>
      <c r="I785" s="3"/>
      <c r="J785" s="52"/>
      <c r="L785" s="1"/>
      <c r="M785" s="1"/>
      <c r="N785" s="1"/>
      <c r="Q785" s="4"/>
      <c r="R785" s="2"/>
      <c r="U785" s="4"/>
      <c r="V785" s="4"/>
      <c r="W785" s="4"/>
      <c r="X785" s="4"/>
      <c r="Y785" s="4"/>
      <c r="Z785" s="101"/>
      <c r="AA785" s="50"/>
      <c r="AB785" s="50"/>
      <c r="AC785" s="1"/>
    </row>
    <row r="786" spans="3:29" ht="15" x14ac:dyDescent="0.25">
      <c r="C786" s="1"/>
      <c r="D786" s="1"/>
      <c r="E786" s="17"/>
      <c r="F786" s="17"/>
      <c r="G786" s="18"/>
      <c r="H786" s="19"/>
      <c r="I786" s="3"/>
      <c r="J786" s="52"/>
      <c r="L786" s="1"/>
      <c r="M786" s="1"/>
      <c r="N786" s="1"/>
      <c r="Q786" s="4"/>
      <c r="R786" s="2"/>
      <c r="U786" s="4"/>
      <c r="V786" s="4"/>
      <c r="W786" s="4"/>
      <c r="X786" s="4"/>
      <c r="Y786" s="4"/>
      <c r="Z786" s="101"/>
      <c r="AA786" s="50"/>
      <c r="AB786" s="50"/>
      <c r="AC786" s="1"/>
    </row>
    <row r="787" spans="3:29" ht="15" x14ac:dyDescent="0.25">
      <c r="C787" s="1"/>
      <c r="D787" s="1"/>
      <c r="E787" s="17"/>
      <c r="F787" s="17"/>
      <c r="G787" s="18"/>
      <c r="H787" s="19"/>
      <c r="I787" s="3"/>
      <c r="J787" s="52"/>
      <c r="L787" s="1"/>
      <c r="M787" s="1"/>
      <c r="N787" s="1"/>
      <c r="Q787" s="4"/>
      <c r="R787" s="2"/>
      <c r="U787" s="4"/>
      <c r="V787" s="4"/>
      <c r="W787" s="4"/>
      <c r="X787" s="4"/>
      <c r="Y787" s="4"/>
      <c r="Z787" s="101"/>
      <c r="AA787" s="50"/>
      <c r="AB787" s="50"/>
      <c r="AC787" s="1"/>
    </row>
    <row r="788" spans="3:29" ht="15" x14ac:dyDescent="0.25">
      <c r="C788" s="1"/>
      <c r="D788" s="1"/>
      <c r="E788" s="17"/>
      <c r="F788" s="17"/>
      <c r="G788" s="18"/>
      <c r="H788" s="19"/>
      <c r="I788" s="3"/>
      <c r="J788" s="52"/>
      <c r="L788" s="1"/>
      <c r="M788" s="1"/>
      <c r="N788" s="1"/>
      <c r="Q788" s="4"/>
      <c r="R788" s="2"/>
      <c r="U788" s="4"/>
      <c r="V788" s="4"/>
      <c r="W788" s="4"/>
      <c r="X788" s="4"/>
      <c r="Y788" s="4"/>
      <c r="Z788" s="101"/>
      <c r="AA788" s="50"/>
      <c r="AB788" s="50"/>
      <c r="AC788" s="1"/>
    </row>
    <row r="789" spans="3:29" ht="15" x14ac:dyDescent="0.25">
      <c r="C789" s="1"/>
      <c r="D789" s="1"/>
      <c r="E789" s="17"/>
      <c r="F789" s="17"/>
      <c r="G789" s="18"/>
      <c r="H789" s="19"/>
      <c r="I789" s="3"/>
      <c r="J789" s="52"/>
      <c r="L789" s="1"/>
      <c r="M789" s="1"/>
      <c r="N789" s="1"/>
      <c r="Q789" s="4"/>
      <c r="R789" s="2"/>
      <c r="U789" s="4"/>
      <c r="V789" s="4"/>
      <c r="W789" s="4"/>
      <c r="X789" s="4"/>
      <c r="Y789" s="4"/>
      <c r="Z789" s="101"/>
      <c r="AA789" s="50"/>
      <c r="AB789" s="50"/>
      <c r="AC789" s="1"/>
    </row>
    <row r="790" spans="3:29" ht="15" x14ac:dyDescent="0.25">
      <c r="C790" s="1"/>
      <c r="D790" s="1"/>
      <c r="E790" s="17"/>
      <c r="F790" s="17"/>
      <c r="G790" s="18"/>
      <c r="H790" s="19"/>
      <c r="I790" s="3"/>
      <c r="J790" s="52"/>
      <c r="L790" s="1"/>
      <c r="M790" s="1"/>
      <c r="N790" s="1"/>
      <c r="Q790" s="4"/>
      <c r="R790" s="2"/>
      <c r="U790" s="4"/>
      <c r="V790" s="4"/>
      <c r="W790" s="4"/>
      <c r="X790" s="4"/>
      <c r="Y790" s="4"/>
      <c r="Z790" s="101"/>
      <c r="AA790" s="50"/>
      <c r="AB790" s="50"/>
      <c r="AC790" s="1"/>
    </row>
    <row r="791" spans="3:29" ht="15" x14ac:dyDescent="0.25">
      <c r="C791" s="1"/>
      <c r="D791" s="1"/>
      <c r="E791" s="17"/>
      <c r="F791" s="17"/>
      <c r="G791" s="18"/>
      <c r="H791" s="19"/>
      <c r="I791" s="3"/>
      <c r="J791" s="52"/>
      <c r="L791" s="1"/>
      <c r="M791" s="1"/>
      <c r="N791" s="1"/>
      <c r="Q791" s="4"/>
      <c r="R791" s="2"/>
      <c r="U791" s="4"/>
      <c r="V791" s="4"/>
      <c r="W791" s="4"/>
      <c r="X791" s="4"/>
      <c r="Y791" s="4"/>
      <c r="Z791" s="101"/>
      <c r="AA791" s="50"/>
      <c r="AB791" s="50"/>
      <c r="AC791" s="1"/>
    </row>
    <row r="792" spans="3:29" ht="15" x14ac:dyDescent="0.25">
      <c r="C792" s="1"/>
      <c r="D792" s="1"/>
      <c r="E792" s="17"/>
      <c r="F792" s="17"/>
      <c r="G792" s="18"/>
      <c r="H792" s="19"/>
      <c r="I792" s="3"/>
      <c r="J792" s="52"/>
      <c r="L792" s="1"/>
      <c r="M792" s="1"/>
      <c r="N792" s="1"/>
      <c r="Q792" s="4"/>
      <c r="R792" s="2"/>
      <c r="U792" s="4"/>
      <c r="V792" s="4"/>
      <c r="W792" s="4"/>
      <c r="X792" s="4"/>
      <c r="Y792" s="4"/>
      <c r="Z792" s="101"/>
      <c r="AA792" s="50"/>
      <c r="AB792" s="50"/>
      <c r="AC792" s="1"/>
    </row>
    <row r="793" spans="3:29" ht="15" x14ac:dyDescent="0.25">
      <c r="C793" s="1"/>
      <c r="D793" s="1"/>
      <c r="E793" s="17"/>
      <c r="F793" s="17"/>
      <c r="G793" s="18"/>
      <c r="H793" s="19"/>
      <c r="I793" s="3"/>
      <c r="J793" s="52"/>
      <c r="L793" s="1"/>
      <c r="M793" s="1"/>
      <c r="N793" s="1"/>
      <c r="Q793" s="4"/>
      <c r="R793" s="2"/>
      <c r="U793" s="4"/>
      <c r="V793" s="4"/>
      <c r="W793" s="4"/>
      <c r="X793" s="4"/>
      <c r="Y793" s="4"/>
      <c r="Z793" s="101"/>
      <c r="AA793" s="50"/>
      <c r="AB793" s="50"/>
      <c r="AC793" s="1"/>
    </row>
    <row r="794" spans="3:29" ht="15" x14ac:dyDescent="0.25">
      <c r="C794" s="1"/>
      <c r="D794" s="1"/>
      <c r="E794" s="17"/>
      <c r="F794" s="17"/>
      <c r="G794" s="18"/>
      <c r="H794" s="19"/>
      <c r="I794" s="3"/>
      <c r="J794" s="52"/>
      <c r="L794" s="1"/>
      <c r="M794" s="1"/>
      <c r="N794" s="1"/>
      <c r="Q794" s="4"/>
      <c r="R794" s="2"/>
      <c r="U794" s="4"/>
      <c r="V794" s="4"/>
      <c r="W794" s="4"/>
      <c r="X794" s="4"/>
      <c r="Y794" s="4"/>
      <c r="Z794" s="101"/>
      <c r="AA794" s="50"/>
      <c r="AB794" s="50"/>
      <c r="AC794" s="1"/>
    </row>
    <row r="795" spans="3:29" ht="15" x14ac:dyDescent="0.25">
      <c r="C795" s="1"/>
      <c r="D795" s="1"/>
      <c r="E795" s="17"/>
      <c r="F795" s="17"/>
      <c r="G795" s="18"/>
      <c r="H795" s="19"/>
      <c r="I795" s="3"/>
      <c r="J795" s="52"/>
      <c r="L795" s="1"/>
      <c r="M795" s="1"/>
      <c r="N795" s="1"/>
      <c r="Q795" s="4"/>
      <c r="R795" s="2"/>
      <c r="U795" s="4"/>
      <c r="V795" s="4"/>
      <c r="W795" s="4"/>
      <c r="X795" s="4"/>
      <c r="Y795" s="4"/>
      <c r="Z795" s="101"/>
      <c r="AA795" s="50"/>
      <c r="AB795" s="50"/>
      <c r="AC795" s="1"/>
    </row>
    <row r="796" spans="3:29" ht="15" x14ac:dyDescent="0.25">
      <c r="C796" s="1"/>
      <c r="D796" s="1"/>
      <c r="E796" s="17"/>
      <c r="F796" s="17"/>
      <c r="G796" s="18"/>
      <c r="H796" s="19"/>
      <c r="I796" s="3"/>
      <c r="J796" s="52"/>
      <c r="L796" s="1"/>
      <c r="M796" s="1"/>
      <c r="N796" s="1"/>
      <c r="Q796" s="4"/>
      <c r="R796" s="2"/>
      <c r="U796" s="4"/>
      <c r="V796" s="4"/>
      <c r="W796" s="4"/>
      <c r="X796" s="4"/>
      <c r="Y796" s="4"/>
      <c r="Z796" s="101"/>
      <c r="AA796" s="50"/>
      <c r="AB796" s="50"/>
      <c r="AC796" s="1"/>
    </row>
    <row r="797" spans="3:29" ht="15" x14ac:dyDescent="0.25">
      <c r="C797" s="1"/>
      <c r="D797" s="1"/>
      <c r="E797" s="17"/>
      <c r="F797" s="17"/>
      <c r="G797" s="18"/>
      <c r="H797" s="19"/>
      <c r="I797" s="3"/>
      <c r="J797" s="52"/>
      <c r="L797" s="1"/>
      <c r="M797" s="1"/>
      <c r="N797" s="1"/>
      <c r="Q797" s="4"/>
      <c r="R797" s="2"/>
      <c r="U797" s="4"/>
      <c r="V797" s="4"/>
      <c r="W797" s="4"/>
      <c r="X797" s="4"/>
      <c r="Y797" s="4"/>
      <c r="Z797" s="101"/>
      <c r="AA797" s="50"/>
      <c r="AB797" s="50"/>
      <c r="AC797" s="1"/>
    </row>
    <row r="798" spans="3:29" ht="15" x14ac:dyDescent="0.25">
      <c r="C798" s="1"/>
      <c r="D798" s="1"/>
      <c r="E798" s="17"/>
      <c r="F798" s="17"/>
      <c r="G798" s="18"/>
      <c r="H798" s="19"/>
      <c r="I798" s="3"/>
      <c r="J798" s="52"/>
      <c r="L798" s="1"/>
      <c r="M798" s="1"/>
      <c r="N798" s="1"/>
      <c r="Q798" s="4"/>
      <c r="R798" s="2"/>
      <c r="U798" s="4"/>
      <c r="V798" s="4"/>
      <c r="W798" s="4"/>
      <c r="X798" s="4"/>
      <c r="Y798" s="4"/>
      <c r="Z798" s="101"/>
      <c r="AA798" s="50"/>
      <c r="AB798" s="50"/>
      <c r="AC798" s="1"/>
    </row>
    <row r="799" spans="3:29" ht="15" x14ac:dyDescent="0.25">
      <c r="C799" s="1"/>
      <c r="D799" s="1"/>
      <c r="E799" s="17"/>
      <c r="F799" s="17"/>
      <c r="G799" s="18"/>
      <c r="H799" s="19"/>
      <c r="I799" s="3"/>
      <c r="J799" s="52"/>
      <c r="L799" s="1"/>
      <c r="M799" s="1"/>
      <c r="N799" s="1"/>
      <c r="Q799" s="4"/>
      <c r="R799" s="2"/>
      <c r="U799" s="4"/>
      <c r="V799" s="4"/>
      <c r="W799" s="4"/>
      <c r="X799" s="4"/>
      <c r="Y799" s="4"/>
      <c r="Z799" s="101"/>
      <c r="AA799" s="50"/>
      <c r="AB799" s="50"/>
      <c r="AC799" s="1"/>
    </row>
    <row r="800" spans="3:29" ht="15" x14ac:dyDescent="0.25">
      <c r="C800" s="1"/>
      <c r="D800" s="1"/>
      <c r="E800" s="17"/>
      <c r="F800" s="17"/>
      <c r="G800" s="18"/>
      <c r="H800" s="19"/>
      <c r="I800" s="3"/>
      <c r="J800" s="52"/>
      <c r="L800" s="1"/>
      <c r="M800" s="1"/>
      <c r="N800" s="1"/>
      <c r="Q800" s="4"/>
      <c r="R800" s="2"/>
      <c r="U800" s="4"/>
      <c r="V800" s="4"/>
      <c r="W800" s="4"/>
      <c r="X800" s="4"/>
      <c r="Y800" s="4"/>
      <c r="Z800" s="101"/>
      <c r="AA800" s="50"/>
      <c r="AB800" s="50"/>
      <c r="AC800" s="1"/>
    </row>
    <row r="801" spans="3:29" ht="15" x14ac:dyDescent="0.25">
      <c r="C801" s="1"/>
      <c r="D801" s="1"/>
      <c r="E801" s="17"/>
      <c r="F801" s="17"/>
      <c r="G801" s="18"/>
      <c r="H801" s="19"/>
      <c r="I801" s="3"/>
      <c r="J801" s="52"/>
      <c r="L801" s="1"/>
      <c r="M801" s="1"/>
      <c r="N801" s="1"/>
      <c r="Q801" s="4"/>
      <c r="R801" s="2"/>
      <c r="U801" s="4"/>
      <c r="V801" s="4"/>
      <c r="W801" s="4"/>
      <c r="X801" s="4"/>
      <c r="Y801" s="4"/>
      <c r="Z801" s="101"/>
      <c r="AA801" s="50"/>
      <c r="AB801" s="50"/>
      <c r="AC801" s="1"/>
    </row>
    <row r="802" spans="3:29" ht="15" x14ac:dyDescent="0.25">
      <c r="C802" s="1"/>
      <c r="D802" s="1"/>
      <c r="E802" s="17"/>
      <c r="F802" s="17"/>
      <c r="G802" s="18"/>
      <c r="H802" s="19"/>
      <c r="I802" s="3"/>
      <c r="J802" s="52"/>
      <c r="L802" s="1"/>
      <c r="M802" s="1"/>
      <c r="N802" s="1"/>
      <c r="Q802" s="4"/>
      <c r="R802" s="2"/>
      <c r="U802" s="4"/>
      <c r="V802" s="4"/>
      <c r="W802" s="4"/>
      <c r="X802" s="4"/>
      <c r="Y802" s="4"/>
      <c r="Z802" s="101"/>
      <c r="AA802" s="50"/>
      <c r="AB802" s="50"/>
      <c r="AC802" s="1"/>
    </row>
    <row r="803" spans="3:29" ht="15" x14ac:dyDescent="0.25">
      <c r="C803" s="1"/>
      <c r="D803" s="1"/>
      <c r="E803" s="17"/>
      <c r="F803" s="17"/>
      <c r="G803" s="18"/>
      <c r="H803" s="19"/>
      <c r="I803" s="3"/>
      <c r="J803" s="52"/>
      <c r="L803" s="1"/>
      <c r="M803" s="1"/>
      <c r="N803" s="1"/>
      <c r="Q803" s="4"/>
      <c r="R803" s="2"/>
      <c r="U803" s="4"/>
      <c r="V803" s="4"/>
      <c r="W803" s="4"/>
      <c r="X803" s="4"/>
      <c r="Y803" s="4"/>
      <c r="Z803" s="101"/>
      <c r="AA803" s="50"/>
      <c r="AB803" s="50"/>
      <c r="AC803" s="1"/>
    </row>
    <row r="804" spans="3:29" ht="15" x14ac:dyDescent="0.25">
      <c r="C804" s="1"/>
      <c r="D804" s="1"/>
      <c r="E804" s="17"/>
      <c r="F804" s="17"/>
      <c r="G804" s="18"/>
      <c r="H804" s="19"/>
      <c r="I804" s="3"/>
      <c r="J804" s="52"/>
      <c r="L804" s="1"/>
      <c r="M804" s="1"/>
      <c r="N804" s="1"/>
      <c r="Q804" s="4"/>
      <c r="R804" s="2"/>
      <c r="U804" s="4"/>
      <c r="V804" s="4"/>
      <c r="W804" s="4"/>
      <c r="X804" s="4"/>
      <c r="Y804" s="4"/>
      <c r="Z804" s="101"/>
      <c r="AA804" s="50"/>
      <c r="AB804" s="50"/>
      <c r="AC804" s="1"/>
    </row>
    <row r="805" spans="3:29" ht="15" x14ac:dyDescent="0.25">
      <c r="C805" s="1"/>
      <c r="D805" s="1"/>
      <c r="E805" s="17"/>
      <c r="F805" s="17"/>
      <c r="G805" s="18"/>
      <c r="H805" s="19"/>
      <c r="I805" s="3"/>
      <c r="J805" s="52"/>
      <c r="L805" s="1"/>
      <c r="M805" s="1"/>
      <c r="N805" s="1"/>
      <c r="Q805" s="4"/>
      <c r="R805" s="2"/>
      <c r="U805" s="4"/>
      <c r="V805" s="4"/>
      <c r="W805" s="4"/>
      <c r="X805" s="4"/>
      <c r="Y805" s="4"/>
      <c r="Z805" s="101"/>
      <c r="AA805" s="50"/>
      <c r="AB805" s="50"/>
      <c r="AC805" s="1"/>
    </row>
    <row r="806" spans="3:29" ht="15" x14ac:dyDescent="0.25">
      <c r="C806" s="1"/>
      <c r="D806" s="1"/>
      <c r="E806" s="17"/>
      <c r="F806" s="17"/>
      <c r="G806" s="18"/>
      <c r="H806" s="19"/>
      <c r="I806" s="3"/>
      <c r="J806" s="52"/>
      <c r="L806" s="1"/>
      <c r="M806" s="1"/>
      <c r="N806" s="1"/>
      <c r="Q806" s="4"/>
      <c r="R806" s="2"/>
      <c r="U806" s="4"/>
      <c r="V806" s="4"/>
      <c r="W806" s="4"/>
      <c r="X806" s="4"/>
      <c r="Y806" s="4"/>
      <c r="Z806" s="101"/>
      <c r="AA806" s="50"/>
      <c r="AB806" s="50"/>
      <c r="AC806" s="1"/>
    </row>
    <row r="807" spans="3:29" ht="15" x14ac:dyDescent="0.25">
      <c r="C807" s="1"/>
      <c r="D807" s="1"/>
      <c r="E807" s="17"/>
      <c r="F807" s="17"/>
      <c r="G807" s="18"/>
      <c r="H807" s="19"/>
      <c r="I807" s="3"/>
      <c r="J807" s="52"/>
      <c r="L807" s="1"/>
      <c r="M807" s="1"/>
      <c r="N807" s="1"/>
      <c r="Q807" s="4"/>
      <c r="R807" s="2"/>
      <c r="U807" s="4"/>
      <c r="V807" s="4"/>
      <c r="W807" s="4"/>
      <c r="X807" s="4"/>
      <c r="Y807" s="4"/>
      <c r="Z807" s="101"/>
      <c r="AA807" s="50"/>
      <c r="AB807" s="50"/>
      <c r="AC807" s="1"/>
    </row>
    <row r="808" spans="3:29" ht="15" x14ac:dyDescent="0.25">
      <c r="C808" s="1"/>
      <c r="D808" s="1"/>
      <c r="E808" s="17"/>
      <c r="F808" s="17"/>
      <c r="G808" s="18"/>
      <c r="H808" s="19"/>
      <c r="I808" s="3"/>
      <c r="J808" s="52"/>
      <c r="L808" s="1"/>
      <c r="M808" s="1"/>
      <c r="N808" s="1"/>
      <c r="Q808" s="4"/>
      <c r="R808" s="2"/>
      <c r="U808" s="4"/>
      <c r="V808" s="4"/>
      <c r="W808" s="4"/>
      <c r="X808" s="4"/>
      <c r="Y808" s="4"/>
      <c r="Z808" s="101"/>
      <c r="AA808" s="50"/>
      <c r="AB808" s="50"/>
      <c r="AC808" s="1"/>
    </row>
    <row r="809" spans="3:29" ht="15" x14ac:dyDescent="0.25">
      <c r="C809" s="1"/>
      <c r="D809" s="1"/>
      <c r="E809" s="17"/>
      <c r="F809" s="17"/>
      <c r="G809" s="18"/>
      <c r="H809" s="19"/>
      <c r="I809" s="3"/>
      <c r="J809" s="52"/>
      <c r="L809" s="1"/>
      <c r="M809" s="1"/>
      <c r="N809" s="1"/>
      <c r="Q809" s="4"/>
      <c r="R809" s="2"/>
      <c r="U809" s="4"/>
      <c r="V809" s="4"/>
      <c r="W809" s="4"/>
      <c r="X809" s="4"/>
      <c r="Y809" s="4"/>
      <c r="Z809" s="101"/>
      <c r="AA809" s="50"/>
      <c r="AB809" s="50"/>
      <c r="AC809" s="1"/>
    </row>
    <row r="810" spans="3:29" ht="15" x14ac:dyDescent="0.25">
      <c r="C810" s="1"/>
      <c r="D810" s="1"/>
      <c r="E810" s="17"/>
      <c r="F810" s="17"/>
      <c r="G810" s="18"/>
      <c r="H810" s="19"/>
      <c r="I810" s="3"/>
      <c r="J810" s="52"/>
      <c r="L810" s="1"/>
      <c r="M810" s="1"/>
      <c r="N810" s="1"/>
      <c r="Q810" s="4"/>
      <c r="R810" s="2"/>
      <c r="U810" s="4"/>
      <c r="V810" s="4"/>
      <c r="W810" s="4"/>
      <c r="X810" s="4"/>
      <c r="Y810" s="4"/>
      <c r="Z810" s="101"/>
      <c r="AA810" s="50"/>
      <c r="AB810" s="50"/>
      <c r="AC810" s="1"/>
    </row>
    <row r="811" spans="3:29" ht="15" x14ac:dyDescent="0.25">
      <c r="C811" s="1"/>
      <c r="D811" s="1"/>
      <c r="E811" s="17"/>
      <c r="F811" s="17"/>
      <c r="G811" s="18"/>
      <c r="H811" s="19"/>
      <c r="I811" s="3"/>
      <c r="J811" s="52"/>
      <c r="L811" s="1"/>
      <c r="M811" s="1"/>
      <c r="N811" s="1"/>
      <c r="Q811" s="4"/>
      <c r="R811" s="2"/>
      <c r="U811" s="4"/>
      <c r="V811" s="4"/>
      <c r="W811" s="4"/>
      <c r="X811" s="4"/>
      <c r="Y811" s="4"/>
      <c r="Z811" s="101"/>
      <c r="AA811" s="50"/>
      <c r="AB811" s="50"/>
      <c r="AC811" s="1"/>
    </row>
    <row r="812" spans="3:29" ht="15" x14ac:dyDescent="0.25">
      <c r="C812" s="1"/>
      <c r="D812" s="1"/>
      <c r="E812" s="17"/>
      <c r="F812" s="17"/>
      <c r="G812" s="18"/>
      <c r="H812" s="19"/>
      <c r="I812" s="3"/>
      <c r="J812" s="52"/>
      <c r="L812" s="1"/>
      <c r="M812" s="1"/>
      <c r="N812" s="1"/>
      <c r="Q812" s="4"/>
      <c r="R812" s="2"/>
      <c r="U812" s="4"/>
      <c r="V812" s="4"/>
      <c r="W812" s="4"/>
      <c r="X812" s="4"/>
      <c r="Y812" s="4"/>
      <c r="Z812" s="101"/>
      <c r="AA812" s="50"/>
      <c r="AB812" s="50"/>
      <c r="AC812" s="1"/>
    </row>
    <row r="813" spans="3:29" ht="15" x14ac:dyDescent="0.25">
      <c r="C813" s="1"/>
      <c r="D813" s="1"/>
      <c r="E813" s="17"/>
      <c r="F813" s="17"/>
      <c r="G813" s="18"/>
      <c r="H813" s="19"/>
      <c r="I813" s="3"/>
      <c r="J813" s="52"/>
      <c r="L813" s="1"/>
      <c r="M813" s="1"/>
      <c r="N813" s="1"/>
      <c r="Q813" s="4"/>
      <c r="R813" s="2"/>
      <c r="U813" s="4"/>
      <c r="V813" s="4"/>
      <c r="W813" s="4"/>
      <c r="X813" s="4"/>
      <c r="Y813" s="4"/>
      <c r="Z813" s="101"/>
      <c r="AA813" s="50"/>
      <c r="AB813" s="50"/>
      <c r="AC813" s="1"/>
    </row>
    <row r="814" spans="3:29" ht="15" x14ac:dyDescent="0.25">
      <c r="C814" s="1"/>
      <c r="D814" s="1"/>
      <c r="E814" s="17"/>
      <c r="F814" s="17"/>
      <c r="G814" s="18"/>
      <c r="H814" s="19"/>
      <c r="I814" s="3"/>
      <c r="J814" s="52"/>
      <c r="L814" s="1"/>
      <c r="M814" s="1"/>
      <c r="N814" s="1"/>
      <c r="Q814" s="4"/>
      <c r="R814" s="2"/>
      <c r="U814" s="4"/>
      <c r="V814" s="4"/>
      <c r="W814" s="4"/>
      <c r="X814" s="4"/>
      <c r="Y814" s="4"/>
      <c r="Z814" s="101"/>
      <c r="AA814" s="50"/>
      <c r="AB814" s="50"/>
      <c r="AC814" s="1"/>
    </row>
    <row r="815" spans="3:29" ht="15" x14ac:dyDescent="0.25">
      <c r="C815" s="1"/>
      <c r="D815" s="1"/>
      <c r="E815" s="17"/>
      <c r="F815" s="17"/>
      <c r="G815" s="18"/>
      <c r="H815" s="19"/>
      <c r="I815" s="3"/>
      <c r="J815" s="52"/>
      <c r="L815" s="1"/>
      <c r="M815" s="1"/>
      <c r="N815" s="1"/>
      <c r="Q815" s="4"/>
      <c r="R815" s="2"/>
      <c r="U815" s="4"/>
      <c r="V815" s="4"/>
      <c r="W815" s="4"/>
      <c r="X815" s="4"/>
      <c r="Y815" s="4"/>
      <c r="Z815" s="101"/>
      <c r="AA815" s="50"/>
      <c r="AB815" s="50"/>
      <c r="AC815" s="1"/>
    </row>
    <row r="816" spans="3:29" ht="15" x14ac:dyDescent="0.25">
      <c r="C816" s="1"/>
      <c r="D816" s="1"/>
      <c r="E816" s="17"/>
      <c r="F816" s="17"/>
      <c r="G816" s="18"/>
      <c r="H816" s="19"/>
      <c r="I816" s="3"/>
      <c r="J816" s="52"/>
      <c r="L816" s="1"/>
      <c r="M816" s="1"/>
      <c r="N816" s="1"/>
      <c r="Q816" s="4"/>
      <c r="R816" s="2"/>
      <c r="U816" s="4"/>
      <c r="V816" s="4"/>
      <c r="W816" s="4"/>
      <c r="X816" s="4"/>
      <c r="Y816" s="4"/>
      <c r="Z816" s="101"/>
      <c r="AA816" s="50"/>
      <c r="AB816" s="50"/>
      <c r="AC816" s="1"/>
    </row>
    <row r="817" spans="3:29" ht="15" x14ac:dyDescent="0.25">
      <c r="C817" s="1"/>
      <c r="D817" s="1"/>
      <c r="E817" s="17"/>
      <c r="F817" s="17"/>
      <c r="G817" s="18"/>
      <c r="H817" s="19"/>
      <c r="I817" s="3"/>
      <c r="J817" s="52"/>
      <c r="L817" s="1"/>
      <c r="M817" s="1"/>
      <c r="N817" s="1"/>
      <c r="Q817" s="4"/>
      <c r="R817" s="2"/>
      <c r="U817" s="4"/>
      <c r="V817" s="4"/>
      <c r="W817" s="4"/>
      <c r="X817" s="4"/>
      <c r="Y817" s="4"/>
      <c r="Z817" s="101"/>
      <c r="AA817" s="50"/>
      <c r="AB817" s="50"/>
      <c r="AC817" s="1"/>
    </row>
    <row r="818" spans="3:29" ht="15" x14ac:dyDescent="0.25">
      <c r="C818" s="1"/>
      <c r="D818" s="1"/>
      <c r="E818" s="17"/>
      <c r="F818" s="17"/>
      <c r="G818" s="18"/>
      <c r="H818" s="19"/>
      <c r="I818" s="3"/>
      <c r="J818" s="52"/>
      <c r="L818" s="1"/>
      <c r="M818" s="1"/>
      <c r="N818" s="1"/>
      <c r="Q818" s="4"/>
      <c r="R818" s="2"/>
      <c r="U818" s="4"/>
      <c r="V818" s="4"/>
      <c r="W818" s="4"/>
      <c r="X818" s="4"/>
      <c r="Y818" s="4"/>
      <c r="Z818" s="101"/>
      <c r="AA818" s="50"/>
      <c r="AB818" s="50"/>
      <c r="AC818" s="1"/>
    </row>
    <row r="819" spans="3:29" ht="15" x14ac:dyDescent="0.25">
      <c r="C819" s="1"/>
      <c r="D819" s="1"/>
      <c r="E819" s="17"/>
      <c r="F819" s="17"/>
      <c r="G819" s="18"/>
      <c r="H819" s="19"/>
      <c r="I819" s="3"/>
      <c r="J819" s="52"/>
      <c r="L819" s="1"/>
      <c r="M819" s="1"/>
      <c r="N819" s="1"/>
      <c r="Q819" s="4"/>
      <c r="R819" s="2"/>
      <c r="U819" s="4"/>
      <c r="V819" s="4"/>
      <c r="W819" s="4"/>
      <c r="X819" s="4"/>
      <c r="Y819" s="4"/>
      <c r="Z819" s="101"/>
      <c r="AA819" s="50"/>
      <c r="AB819" s="50"/>
      <c r="AC819" s="1"/>
    </row>
    <row r="820" spans="3:29" ht="15" x14ac:dyDescent="0.25">
      <c r="C820" s="1"/>
      <c r="D820" s="1"/>
      <c r="E820" s="17"/>
      <c r="F820" s="17"/>
      <c r="G820" s="18"/>
      <c r="H820" s="19"/>
      <c r="I820" s="3"/>
      <c r="J820" s="52"/>
      <c r="L820" s="1"/>
      <c r="M820" s="1"/>
      <c r="N820" s="1"/>
      <c r="Q820" s="4"/>
      <c r="R820" s="2"/>
      <c r="U820" s="4"/>
      <c r="V820" s="4"/>
      <c r="W820" s="4"/>
      <c r="X820" s="4"/>
      <c r="Y820" s="4"/>
      <c r="Z820" s="101"/>
      <c r="AA820" s="50"/>
      <c r="AB820" s="50"/>
      <c r="AC820" s="1"/>
    </row>
    <row r="821" spans="3:29" ht="15" x14ac:dyDescent="0.25">
      <c r="C821" s="1"/>
      <c r="D821" s="1"/>
      <c r="E821" s="17"/>
      <c r="F821" s="17"/>
      <c r="G821" s="18"/>
      <c r="H821" s="19"/>
      <c r="I821" s="3"/>
      <c r="J821" s="52"/>
      <c r="L821" s="1"/>
      <c r="M821" s="1"/>
      <c r="N821" s="1"/>
      <c r="Q821" s="4"/>
      <c r="R821" s="2"/>
      <c r="U821" s="4"/>
      <c r="V821" s="4"/>
      <c r="W821" s="4"/>
      <c r="X821" s="4"/>
      <c r="Y821" s="4"/>
      <c r="Z821" s="101"/>
      <c r="AA821" s="50"/>
      <c r="AB821" s="50"/>
      <c r="AC821" s="1"/>
    </row>
    <row r="822" spans="3:29" ht="15" x14ac:dyDescent="0.25">
      <c r="C822" s="1"/>
      <c r="D822" s="1"/>
      <c r="E822" s="17"/>
      <c r="F822" s="17"/>
      <c r="G822" s="18"/>
      <c r="H822" s="19"/>
      <c r="I822" s="3"/>
      <c r="J822" s="52"/>
      <c r="L822" s="1"/>
      <c r="M822" s="1"/>
      <c r="N822" s="1"/>
      <c r="Q822" s="4"/>
      <c r="R822" s="2"/>
      <c r="U822" s="4"/>
      <c r="V822" s="4"/>
      <c r="W822" s="4"/>
      <c r="X822" s="4"/>
      <c r="Y822" s="4"/>
      <c r="Z822" s="101"/>
      <c r="AA822" s="50"/>
      <c r="AB822" s="50"/>
      <c r="AC822" s="1"/>
    </row>
    <row r="823" spans="3:29" ht="15" x14ac:dyDescent="0.25">
      <c r="C823" s="1"/>
      <c r="D823" s="1"/>
      <c r="E823" s="17"/>
      <c r="F823" s="17"/>
      <c r="G823" s="18"/>
      <c r="H823" s="19"/>
      <c r="I823" s="3"/>
      <c r="J823" s="52"/>
      <c r="L823" s="1"/>
      <c r="M823" s="1"/>
      <c r="N823" s="1"/>
      <c r="Q823" s="4"/>
      <c r="R823" s="2"/>
      <c r="U823" s="4"/>
      <c r="V823" s="4"/>
      <c r="W823" s="4"/>
      <c r="X823" s="4"/>
      <c r="Y823" s="4"/>
      <c r="Z823" s="101"/>
      <c r="AA823" s="50"/>
      <c r="AB823" s="50"/>
      <c r="AC823" s="1"/>
    </row>
    <row r="824" spans="3:29" ht="15" x14ac:dyDescent="0.25">
      <c r="C824" s="1"/>
      <c r="D824" s="1"/>
      <c r="E824" s="17"/>
      <c r="F824" s="17"/>
      <c r="G824" s="18"/>
      <c r="H824" s="19"/>
      <c r="I824" s="3"/>
      <c r="J824" s="52"/>
      <c r="L824" s="1"/>
      <c r="M824" s="1"/>
      <c r="N824" s="1"/>
      <c r="Q824" s="4"/>
      <c r="R824" s="2"/>
      <c r="U824" s="4"/>
      <c r="V824" s="4"/>
      <c r="W824" s="4"/>
      <c r="X824" s="4"/>
      <c r="Y824" s="4"/>
      <c r="Z824" s="101"/>
      <c r="AA824" s="50"/>
      <c r="AB824" s="50"/>
      <c r="AC824" s="1"/>
    </row>
    <row r="825" spans="3:29" ht="15" x14ac:dyDescent="0.25">
      <c r="C825" s="1"/>
      <c r="D825" s="1"/>
      <c r="E825" s="17"/>
      <c r="F825" s="17"/>
      <c r="G825" s="18"/>
      <c r="H825" s="19"/>
      <c r="I825" s="3"/>
      <c r="J825" s="52"/>
      <c r="L825" s="1"/>
      <c r="M825" s="1"/>
      <c r="N825" s="1"/>
      <c r="Q825" s="4"/>
      <c r="R825" s="2"/>
      <c r="U825" s="4"/>
      <c r="V825" s="4"/>
      <c r="W825" s="4"/>
      <c r="X825" s="4"/>
      <c r="Y825" s="4"/>
      <c r="Z825" s="101"/>
      <c r="AA825" s="50"/>
      <c r="AB825" s="50"/>
      <c r="AC825" s="1"/>
    </row>
    <row r="826" spans="3:29" ht="15" x14ac:dyDescent="0.25">
      <c r="C826" s="1"/>
      <c r="D826" s="1"/>
      <c r="E826" s="17"/>
      <c r="F826" s="17"/>
      <c r="G826" s="18"/>
      <c r="H826" s="19"/>
      <c r="I826" s="3"/>
      <c r="J826" s="52"/>
      <c r="L826" s="1"/>
      <c r="M826" s="1"/>
      <c r="N826" s="1"/>
      <c r="Q826" s="4"/>
      <c r="R826" s="2"/>
      <c r="U826" s="4"/>
      <c r="V826" s="4"/>
      <c r="W826" s="4"/>
      <c r="X826" s="4"/>
      <c r="Y826" s="4"/>
      <c r="Z826" s="101"/>
      <c r="AA826" s="50"/>
      <c r="AB826" s="50"/>
      <c r="AC826" s="1"/>
    </row>
    <row r="827" spans="3:29" ht="15" x14ac:dyDescent="0.25">
      <c r="C827" s="1"/>
      <c r="D827" s="1"/>
      <c r="E827" s="17"/>
      <c r="F827" s="17"/>
      <c r="G827" s="18"/>
      <c r="H827" s="19"/>
      <c r="I827" s="3"/>
      <c r="J827" s="52"/>
      <c r="L827" s="1"/>
      <c r="M827" s="1"/>
      <c r="N827" s="1"/>
      <c r="Q827" s="4"/>
      <c r="R827" s="2"/>
      <c r="U827" s="4"/>
      <c r="V827" s="4"/>
      <c r="W827" s="4"/>
      <c r="X827" s="4"/>
      <c r="Y827" s="4"/>
      <c r="Z827" s="101"/>
      <c r="AA827" s="50"/>
      <c r="AB827" s="50"/>
      <c r="AC827" s="1"/>
    </row>
    <row r="828" spans="3:29" ht="15" x14ac:dyDescent="0.25">
      <c r="C828" s="1"/>
      <c r="D828" s="1"/>
      <c r="E828" s="17"/>
      <c r="F828" s="17"/>
      <c r="G828" s="18"/>
      <c r="H828" s="19"/>
      <c r="I828" s="3"/>
      <c r="J828" s="52"/>
      <c r="L828" s="1"/>
      <c r="M828" s="1"/>
      <c r="N828" s="1"/>
      <c r="Q828" s="4"/>
      <c r="R828" s="2"/>
      <c r="U828" s="4"/>
      <c r="V828" s="4"/>
      <c r="W828" s="4"/>
      <c r="X828" s="4"/>
      <c r="Y828" s="4"/>
      <c r="Z828" s="101"/>
      <c r="AA828" s="50"/>
      <c r="AB828" s="50"/>
      <c r="AC828" s="1"/>
    </row>
    <row r="829" spans="3:29" ht="15" x14ac:dyDescent="0.25">
      <c r="C829" s="1"/>
      <c r="D829" s="1"/>
      <c r="E829" s="17"/>
      <c r="F829" s="17"/>
      <c r="G829" s="18"/>
      <c r="H829" s="19"/>
      <c r="I829" s="3"/>
      <c r="J829" s="52"/>
      <c r="L829" s="1"/>
      <c r="M829" s="1"/>
      <c r="N829" s="1"/>
      <c r="Q829" s="4"/>
      <c r="R829" s="2"/>
      <c r="U829" s="4"/>
      <c r="V829" s="4"/>
      <c r="W829" s="4"/>
      <c r="X829" s="4"/>
      <c r="Y829" s="4"/>
      <c r="Z829" s="101"/>
      <c r="AA829" s="50"/>
      <c r="AB829" s="50"/>
      <c r="AC829" s="1"/>
    </row>
    <row r="830" spans="3:29" ht="15" x14ac:dyDescent="0.25">
      <c r="C830" s="1"/>
      <c r="D830" s="1"/>
      <c r="E830" s="17"/>
      <c r="F830" s="17"/>
      <c r="G830" s="18"/>
      <c r="H830" s="19"/>
      <c r="I830" s="3"/>
      <c r="J830" s="52"/>
      <c r="L830" s="1"/>
      <c r="M830" s="1"/>
      <c r="N830" s="1"/>
      <c r="Q830" s="4"/>
      <c r="R830" s="2"/>
      <c r="U830" s="4"/>
      <c r="V830" s="4"/>
      <c r="W830" s="4"/>
      <c r="X830" s="4"/>
      <c r="Y830" s="4"/>
      <c r="Z830" s="101"/>
      <c r="AA830" s="50"/>
      <c r="AB830" s="50"/>
      <c r="AC830" s="1"/>
    </row>
    <row r="831" spans="3:29" ht="15" x14ac:dyDescent="0.25">
      <c r="C831" s="1"/>
      <c r="D831" s="1"/>
      <c r="E831" s="17"/>
      <c r="F831" s="17"/>
      <c r="G831" s="18"/>
      <c r="H831" s="19"/>
      <c r="I831" s="3"/>
      <c r="J831" s="52"/>
      <c r="L831" s="1"/>
      <c r="M831" s="1"/>
      <c r="N831" s="1"/>
      <c r="Q831" s="4"/>
      <c r="R831" s="2"/>
      <c r="U831" s="4"/>
      <c r="V831" s="4"/>
      <c r="W831" s="4"/>
      <c r="X831" s="4"/>
      <c r="Y831" s="4"/>
      <c r="Z831" s="101"/>
      <c r="AA831" s="50"/>
      <c r="AB831" s="50"/>
      <c r="AC831" s="1"/>
    </row>
    <row r="832" spans="3:29" ht="15" x14ac:dyDescent="0.25">
      <c r="C832" s="1"/>
      <c r="D832" s="1"/>
      <c r="E832" s="17"/>
      <c r="F832" s="17"/>
      <c r="G832" s="18"/>
      <c r="H832" s="19"/>
      <c r="I832" s="3"/>
      <c r="J832" s="52"/>
      <c r="L832" s="1"/>
      <c r="M832" s="1"/>
      <c r="N832" s="1"/>
      <c r="Q832" s="4"/>
      <c r="R832" s="2"/>
      <c r="U832" s="4"/>
      <c r="V832" s="4"/>
      <c r="W832" s="4"/>
      <c r="X832" s="4"/>
      <c r="Y832" s="4"/>
      <c r="Z832" s="101"/>
      <c r="AA832" s="50"/>
      <c r="AB832" s="50"/>
      <c r="AC832" s="1"/>
    </row>
    <row r="833" spans="3:29" ht="15" x14ac:dyDescent="0.25">
      <c r="C833" s="1"/>
      <c r="D833" s="1"/>
      <c r="E833" s="17"/>
      <c r="F833" s="17"/>
      <c r="G833" s="18"/>
      <c r="H833" s="19"/>
      <c r="I833" s="3"/>
      <c r="J833" s="52"/>
      <c r="L833" s="1"/>
      <c r="M833" s="1"/>
      <c r="N833" s="1"/>
      <c r="Q833" s="4"/>
      <c r="R833" s="2"/>
      <c r="U833" s="4"/>
      <c r="V833" s="4"/>
      <c r="W833" s="4"/>
      <c r="X833" s="4"/>
      <c r="Y833" s="4"/>
      <c r="Z833" s="101"/>
      <c r="AA833" s="50"/>
      <c r="AB833" s="50"/>
      <c r="AC833" s="1"/>
    </row>
    <row r="834" spans="3:29" ht="15" x14ac:dyDescent="0.25">
      <c r="C834" s="1"/>
      <c r="D834" s="1"/>
      <c r="E834" s="17"/>
      <c r="F834" s="17"/>
      <c r="G834" s="18"/>
      <c r="H834" s="19"/>
      <c r="I834" s="3"/>
      <c r="J834" s="52"/>
      <c r="L834" s="1"/>
      <c r="M834" s="1"/>
      <c r="N834" s="1"/>
      <c r="Q834" s="4"/>
      <c r="R834" s="2"/>
      <c r="U834" s="4"/>
      <c r="V834" s="4"/>
      <c r="W834" s="4"/>
      <c r="X834" s="4"/>
      <c r="Y834" s="4"/>
      <c r="Z834" s="101"/>
      <c r="AA834" s="50"/>
      <c r="AB834" s="50"/>
      <c r="AC834" s="1"/>
    </row>
    <row r="835" spans="3:29" ht="15" x14ac:dyDescent="0.25">
      <c r="C835" s="1"/>
      <c r="D835" s="1"/>
      <c r="E835" s="17"/>
      <c r="F835" s="17"/>
      <c r="G835" s="18"/>
      <c r="H835" s="19"/>
      <c r="I835" s="3"/>
      <c r="J835" s="52"/>
      <c r="L835" s="1"/>
      <c r="M835" s="1"/>
      <c r="N835" s="1"/>
      <c r="Q835" s="4"/>
      <c r="R835" s="2"/>
      <c r="U835" s="4"/>
      <c r="V835" s="4"/>
      <c r="W835" s="4"/>
      <c r="X835" s="4"/>
      <c r="Y835" s="4"/>
      <c r="Z835" s="101"/>
      <c r="AA835" s="50"/>
      <c r="AB835" s="50"/>
      <c r="AC835" s="1"/>
    </row>
    <row r="836" spans="3:29" ht="15" x14ac:dyDescent="0.25">
      <c r="C836" s="1"/>
      <c r="D836" s="1"/>
      <c r="E836" s="17"/>
      <c r="F836" s="17"/>
      <c r="G836" s="18"/>
      <c r="H836" s="19"/>
      <c r="I836" s="3"/>
      <c r="J836" s="52"/>
      <c r="L836" s="1"/>
      <c r="M836" s="1"/>
      <c r="N836" s="1"/>
      <c r="Q836" s="4"/>
      <c r="R836" s="2"/>
      <c r="U836" s="4"/>
      <c r="V836" s="4"/>
      <c r="W836" s="4"/>
      <c r="X836" s="4"/>
      <c r="Y836" s="4"/>
      <c r="Z836" s="101"/>
      <c r="AA836" s="50"/>
      <c r="AB836" s="50"/>
      <c r="AC836" s="1"/>
    </row>
    <row r="837" spans="3:29" ht="15" x14ac:dyDescent="0.25">
      <c r="C837" s="1"/>
      <c r="D837" s="1"/>
      <c r="E837" s="17"/>
      <c r="F837" s="17"/>
      <c r="G837" s="18"/>
      <c r="H837" s="19"/>
      <c r="I837" s="3"/>
      <c r="J837" s="52"/>
      <c r="L837" s="1"/>
      <c r="M837" s="1"/>
      <c r="N837" s="1"/>
      <c r="Q837" s="4"/>
      <c r="R837" s="2"/>
      <c r="U837" s="4"/>
      <c r="V837" s="4"/>
      <c r="W837" s="4"/>
      <c r="X837" s="4"/>
      <c r="Y837" s="4"/>
      <c r="Z837" s="101"/>
      <c r="AA837" s="50"/>
      <c r="AB837" s="50"/>
      <c r="AC837" s="1"/>
    </row>
    <row r="838" spans="3:29" ht="15" x14ac:dyDescent="0.25">
      <c r="C838" s="1"/>
      <c r="D838" s="1"/>
      <c r="E838" s="17"/>
      <c r="F838" s="17"/>
      <c r="G838" s="18"/>
      <c r="H838" s="19"/>
      <c r="I838" s="3"/>
      <c r="J838" s="52"/>
      <c r="L838" s="1"/>
      <c r="M838" s="1"/>
      <c r="N838" s="1"/>
      <c r="Q838" s="4"/>
      <c r="R838" s="2"/>
      <c r="U838" s="4"/>
      <c r="V838" s="4"/>
      <c r="W838" s="4"/>
      <c r="X838" s="4"/>
      <c r="Y838" s="4"/>
      <c r="Z838" s="101"/>
      <c r="AA838" s="50"/>
      <c r="AB838" s="50"/>
      <c r="AC838" s="1"/>
    </row>
    <row r="839" spans="3:29" ht="15" x14ac:dyDescent="0.25">
      <c r="C839" s="1"/>
      <c r="D839" s="1"/>
      <c r="E839" s="17"/>
      <c r="F839" s="17"/>
      <c r="G839" s="18"/>
      <c r="H839" s="19"/>
      <c r="I839" s="3"/>
      <c r="J839" s="52"/>
      <c r="L839" s="1"/>
      <c r="M839" s="1"/>
      <c r="N839" s="1"/>
      <c r="Q839" s="4"/>
      <c r="R839" s="2"/>
      <c r="U839" s="4"/>
      <c r="V839" s="4"/>
      <c r="W839" s="4"/>
      <c r="X839" s="4"/>
      <c r="Y839" s="4"/>
      <c r="Z839" s="101"/>
      <c r="AA839" s="50"/>
      <c r="AB839" s="50"/>
      <c r="AC839" s="1"/>
    </row>
    <row r="840" spans="3:29" ht="15" x14ac:dyDescent="0.25">
      <c r="C840" s="1"/>
      <c r="D840" s="1"/>
      <c r="E840" s="17"/>
      <c r="F840" s="17"/>
      <c r="G840" s="18"/>
      <c r="H840" s="19"/>
      <c r="I840" s="3"/>
      <c r="J840" s="52"/>
      <c r="L840" s="1"/>
      <c r="M840" s="1"/>
      <c r="N840" s="1"/>
      <c r="Q840" s="4"/>
      <c r="R840" s="2"/>
      <c r="U840" s="4"/>
      <c r="V840" s="4"/>
      <c r="W840" s="4"/>
      <c r="X840" s="4"/>
      <c r="Y840" s="4"/>
      <c r="Z840" s="101"/>
      <c r="AA840" s="50"/>
      <c r="AB840" s="50"/>
      <c r="AC840" s="1"/>
    </row>
    <row r="841" spans="3:29" ht="15" x14ac:dyDescent="0.25">
      <c r="C841" s="1"/>
      <c r="D841" s="1"/>
      <c r="E841" s="17"/>
      <c r="F841" s="17"/>
      <c r="G841" s="18"/>
      <c r="H841" s="19"/>
      <c r="I841" s="3"/>
      <c r="J841" s="52"/>
      <c r="L841" s="1"/>
      <c r="M841" s="1"/>
      <c r="N841" s="1"/>
      <c r="Q841" s="4"/>
      <c r="R841" s="2"/>
      <c r="U841" s="4"/>
      <c r="V841" s="4"/>
      <c r="W841" s="4"/>
      <c r="X841" s="4"/>
      <c r="Y841" s="4"/>
      <c r="Z841" s="101"/>
      <c r="AA841" s="50"/>
      <c r="AB841" s="50"/>
      <c r="AC841" s="1"/>
    </row>
    <row r="842" spans="3:29" ht="15" x14ac:dyDescent="0.25">
      <c r="C842" s="1"/>
      <c r="D842" s="1"/>
      <c r="E842" s="17"/>
      <c r="F842" s="17"/>
      <c r="G842" s="18"/>
      <c r="H842" s="19"/>
      <c r="I842" s="3"/>
      <c r="J842" s="52"/>
      <c r="L842" s="1"/>
      <c r="M842" s="1"/>
      <c r="N842" s="1"/>
      <c r="Q842" s="4"/>
      <c r="R842" s="2"/>
      <c r="U842" s="4"/>
      <c r="V842" s="4"/>
      <c r="W842" s="4"/>
      <c r="X842" s="4"/>
      <c r="Y842" s="4"/>
      <c r="Z842" s="101"/>
      <c r="AA842" s="50"/>
      <c r="AB842" s="50"/>
      <c r="AC842" s="1"/>
    </row>
    <row r="843" spans="3:29" ht="15" x14ac:dyDescent="0.25">
      <c r="C843" s="1"/>
      <c r="D843" s="1"/>
      <c r="E843" s="17"/>
      <c r="F843" s="17"/>
      <c r="G843" s="18"/>
      <c r="H843" s="19"/>
      <c r="I843" s="3"/>
      <c r="J843" s="52"/>
      <c r="L843" s="1"/>
      <c r="M843" s="1"/>
      <c r="N843" s="1"/>
      <c r="Q843" s="4"/>
      <c r="R843" s="2"/>
      <c r="U843" s="4"/>
      <c r="V843" s="4"/>
      <c r="W843" s="4"/>
      <c r="X843" s="4"/>
      <c r="Y843" s="4"/>
      <c r="Z843" s="101"/>
      <c r="AA843" s="50"/>
      <c r="AB843" s="50"/>
      <c r="AC843" s="1"/>
    </row>
    <row r="844" spans="3:29" ht="15" x14ac:dyDescent="0.25">
      <c r="C844" s="1"/>
      <c r="D844" s="1"/>
      <c r="E844" s="17"/>
      <c r="F844" s="17"/>
      <c r="G844" s="18"/>
      <c r="H844" s="19"/>
      <c r="I844" s="3"/>
      <c r="J844" s="52"/>
      <c r="L844" s="1"/>
      <c r="M844" s="1"/>
      <c r="N844" s="1"/>
      <c r="Q844" s="4"/>
      <c r="R844" s="2"/>
      <c r="U844" s="4"/>
      <c r="V844" s="4"/>
      <c r="W844" s="4"/>
      <c r="X844" s="4"/>
      <c r="Y844" s="4"/>
      <c r="Z844" s="101"/>
      <c r="AA844" s="50"/>
      <c r="AB844" s="50"/>
      <c r="AC844" s="1"/>
    </row>
    <row r="845" spans="3:29" ht="15" x14ac:dyDescent="0.25">
      <c r="C845" s="1"/>
      <c r="D845" s="1"/>
      <c r="E845" s="17"/>
      <c r="F845" s="17"/>
      <c r="G845" s="18"/>
      <c r="H845" s="19"/>
      <c r="I845" s="3"/>
      <c r="J845" s="52"/>
      <c r="L845" s="1"/>
      <c r="M845" s="1"/>
      <c r="N845" s="1"/>
      <c r="Q845" s="4"/>
      <c r="R845" s="2"/>
      <c r="U845" s="4"/>
      <c r="V845" s="4"/>
      <c r="W845" s="4"/>
      <c r="X845" s="4"/>
      <c r="Y845" s="4"/>
      <c r="Z845" s="101"/>
      <c r="AA845" s="50"/>
      <c r="AB845" s="50"/>
      <c r="AC845" s="1"/>
    </row>
    <row r="846" spans="3:29" ht="15" x14ac:dyDescent="0.25">
      <c r="C846" s="1"/>
      <c r="D846" s="1"/>
      <c r="E846" s="17"/>
      <c r="F846" s="17"/>
      <c r="G846" s="18"/>
      <c r="H846" s="19"/>
      <c r="I846" s="3"/>
      <c r="J846" s="52"/>
      <c r="L846" s="1"/>
      <c r="M846" s="1"/>
      <c r="N846" s="1"/>
      <c r="Q846" s="4"/>
      <c r="R846" s="2"/>
      <c r="U846" s="4"/>
      <c r="V846" s="4"/>
      <c r="W846" s="4"/>
      <c r="X846" s="4"/>
      <c r="Y846" s="4"/>
      <c r="Z846" s="101"/>
      <c r="AA846" s="50"/>
      <c r="AB846" s="50"/>
      <c r="AC846" s="1"/>
    </row>
    <row r="847" spans="3:29" ht="15" x14ac:dyDescent="0.25">
      <c r="C847" s="1"/>
      <c r="D847" s="1"/>
      <c r="E847" s="17"/>
      <c r="F847" s="17"/>
      <c r="G847" s="18"/>
      <c r="H847" s="19"/>
      <c r="I847" s="3"/>
      <c r="J847" s="52"/>
      <c r="L847" s="1"/>
      <c r="M847" s="1"/>
      <c r="N847" s="1"/>
      <c r="Q847" s="4"/>
      <c r="R847" s="2"/>
      <c r="U847" s="4"/>
      <c r="V847" s="4"/>
      <c r="W847" s="4"/>
      <c r="X847" s="4"/>
      <c r="Y847" s="4"/>
      <c r="Z847" s="101"/>
      <c r="AA847" s="50"/>
      <c r="AB847" s="50"/>
      <c r="AC847" s="1"/>
    </row>
    <row r="848" spans="3:29" ht="15" x14ac:dyDescent="0.25">
      <c r="C848" s="1"/>
      <c r="D848" s="1"/>
      <c r="E848" s="17"/>
      <c r="F848" s="17"/>
      <c r="G848" s="18"/>
      <c r="H848" s="19"/>
      <c r="I848" s="3"/>
      <c r="J848" s="52"/>
      <c r="L848" s="1"/>
      <c r="M848" s="1"/>
      <c r="N848" s="1"/>
      <c r="Q848" s="4"/>
      <c r="R848" s="2"/>
      <c r="U848" s="4"/>
      <c r="V848" s="4"/>
      <c r="W848" s="4"/>
      <c r="X848" s="4"/>
      <c r="Y848" s="4"/>
      <c r="Z848" s="101"/>
      <c r="AA848" s="50"/>
      <c r="AB848" s="50"/>
      <c r="AC848" s="1"/>
    </row>
    <row r="849" spans="3:29" ht="15" x14ac:dyDescent="0.25">
      <c r="C849" s="1"/>
      <c r="D849" s="1"/>
      <c r="E849" s="17"/>
      <c r="F849" s="17"/>
      <c r="G849" s="18"/>
      <c r="H849" s="19"/>
      <c r="I849" s="3"/>
      <c r="J849" s="52"/>
      <c r="L849" s="1"/>
      <c r="M849" s="1"/>
      <c r="N849" s="1"/>
      <c r="Q849" s="4"/>
      <c r="R849" s="2"/>
      <c r="U849" s="4"/>
      <c r="V849" s="4"/>
      <c r="W849" s="4"/>
      <c r="X849" s="4"/>
      <c r="Y849" s="4"/>
      <c r="Z849" s="101"/>
      <c r="AA849" s="50"/>
      <c r="AB849" s="50"/>
      <c r="AC849" s="1"/>
    </row>
    <row r="850" spans="3:29" ht="15" x14ac:dyDescent="0.25">
      <c r="C850" s="1"/>
      <c r="D850" s="1"/>
      <c r="E850" s="17"/>
      <c r="F850" s="17"/>
      <c r="G850" s="18"/>
      <c r="H850" s="19"/>
      <c r="I850" s="3"/>
      <c r="J850" s="52"/>
      <c r="L850" s="1"/>
      <c r="M850" s="1"/>
      <c r="N850" s="1"/>
      <c r="Q850" s="4"/>
      <c r="R850" s="2"/>
      <c r="U850" s="4"/>
      <c r="V850" s="4"/>
      <c r="W850" s="4"/>
      <c r="X850" s="4"/>
      <c r="Y850" s="4"/>
      <c r="Z850" s="101"/>
      <c r="AA850" s="50"/>
      <c r="AB850" s="50"/>
      <c r="AC850" s="1"/>
    </row>
    <row r="851" spans="3:29" ht="15" x14ac:dyDescent="0.25">
      <c r="C851" s="1"/>
      <c r="D851" s="1"/>
      <c r="E851" s="17"/>
      <c r="F851" s="17"/>
      <c r="G851" s="18"/>
      <c r="H851" s="19"/>
      <c r="I851" s="3"/>
      <c r="J851" s="52"/>
      <c r="L851" s="1"/>
      <c r="M851" s="1"/>
      <c r="N851" s="1"/>
      <c r="Q851" s="4"/>
      <c r="R851" s="2"/>
      <c r="U851" s="4"/>
      <c r="V851" s="4"/>
      <c r="W851" s="4"/>
      <c r="X851" s="4"/>
      <c r="Y851" s="4"/>
      <c r="Z851" s="101"/>
      <c r="AA851" s="50"/>
      <c r="AB851" s="50"/>
      <c r="AC851" s="1"/>
    </row>
    <row r="852" spans="3:29" ht="15" x14ac:dyDescent="0.25">
      <c r="C852" s="1"/>
      <c r="D852" s="1"/>
      <c r="E852" s="17"/>
      <c r="F852" s="17"/>
      <c r="G852" s="18"/>
      <c r="H852" s="19"/>
      <c r="I852" s="3"/>
      <c r="J852" s="52"/>
      <c r="L852" s="1"/>
      <c r="M852" s="1"/>
      <c r="N852" s="1"/>
      <c r="Q852" s="4"/>
      <c r="R852" s="2"/>
      <c r="U852" s="4"/>
      <c r="V852" s="4"/>
      <c r="W852" s="4"/>
      <c r="X852" s="4"/>
      <c r="Y852" s="4"/>
      <c r="Z852" s="101"/>
      <c r="AA852" s="50"/>
      <c r="AB852" s="50"/>
      <c r="AC852" s="1"/>
    </row>
    <row r="853" spans="3:29" ht="15" x14ac:dyDescent="0.25">
      <c r="C853" s="1"/>
      <c r="D853" s="1"/>
      <c r="E853" s="17"/>
      <c r="F853" s="17"/>
      <c r="G853" s="18"/>
      <c r="H853" s="19"/>
      <c r="I853" s="3"/>
      <c r="J853" s="52"/>
      <c r="L853" s="1"/>
      <c r="M853" s="1"/>
      <c r="N853" s="1"/>
      <c r="Q853" s="4"/>
      <c r="R853" s="2"/>
      <c r="U853" s="4"/>
      <c r="V853" s="4"/>
      <c r="W853" s="4"/>
      <c r="X853" s="4"/>
      <c r="Y853" s="4"/>
      <c r="Z853" s="101"/>
      <c r="AA853" s="50"/>
      <c r="AB853" s="50"/>
      <c r="AC853" s="1"/>
    </row>
    <row r="854" spans="3:29" ht="15" x14ac:dyDescent="0.25">
      <c r="C854" s="1"/>
      <c r="D854" s="1"/>
      <c r="E854" s="17"/>
      <c r="F854" s="17"/>
      <c r="G854" s="18"/>
      <c r="H854" s="19"/>
      <c r="I854" s="3"/>
      <c r="J854" s="52"/>
      <c r="L854" s="1"/>
      <c r="M854" s="1"/>
      <c r="N854" s="1"/>
      <c r="Q854" s="4"/>
      <c r="R854" s="2"/>
      <c r="U854" s="4"/>
      <c r="V854" s="4"/>
      <c r="W854" s="4"/>
      <c r="X854" s="4"/>
      <c r="Y854" s="4"/>
      <c r="Z854" s="101"/>
      <c r="AA854" s="50"/>
      <c r="AB854" s="50"/>
      <c r="AC854" s="1"/>
    </row>
    <row r="855" spans="3:29" ht="15" x14ac:dyDescent="0.25">
      <c r="C855" s="1"/>
      <c r="D855" s="1"/>
      <c r="E855" s="17"/>
      <c r="F855" s="17"/>
      <c r="G855" s="18"/>
      <c r="H855" s="19"/>
      <c r="I855" s="3"/>
      <c r="J855" s="52"/>
      <c r="L855" s="1"/>
      <c r="M855" s="1"/>
      <c r="N855" s="1"/>
      <c r="Q855" s="4"/>
      <c r="R855" s="2"/>
      <c r="U855" s="4"/>
      <c r="V855" s="4"/>
      <c r="W855" s="4"/>
      <c r="X855" s="4"/>
      <c r="Y855" s="4"/>
      <c r="Z855" s="101"/>
      <c r="AA855" s="50"/>
      <c r="AB855" s="50"/>
      <c r="AC855" s="1"/>
    </row>
    <row r="856" spans="3:29" ht="15" x14ac:dyDescent="0.25">
      <c r="C856" s="1"/>
      <c r="D856" s="1"/>
      <c r="E856" s="17"/>
      <c r="F856" s="17"/>
      <c r="G856" s="18"/>
      <c r="H856" s="19"/>
      <c r="I856" s="3"/>
      <c r="J856" s="52"/>
      <c r="L856" s="1"/>
      <c r="M856" s="1"/>
      <c r="N856" s="1"/>
      <c r="Q856" s="4"/>
      <c r="R856" s="2"/>
      <c r="U856" s="4"/>
      <c r="V856" s="4"/>
      <c r="W856" s="4"/>
      <c r="X856" s="4"/>
      <c r="Y856" s="4"/>
      <c r="Z856" s="101"/>
      <c r="AA856" s="50"/>
      <c r="AB856" s="50"/>
      <c r="AC856" s="1"/>
    </row>
    <row r="857" spans="3:29" ht="15" x14ac:dyDescent="0.25">
      <c r="C857" s="1"/>
      <c r="D857" s="1"/>
      <c r="E857" s="17"/>
      <c r="F857" s="17"/>
      <c r="G857" s="18"/>
      <c r="H857" s="19"/>
      <c r="I857" s="3"/>
      <c r="J857" s="52"/>
      <c r="L857" s="1"/>
      <c r="M857" s="1"/>
      <c r="N857" s="1"/>
      <c r="Q857" s="4"/>
      <c r="R857" s="2"/>
      <c r="U857" s="4"/>
      <c r="V857" s="4"/>
      <c r="W857" s="4"/>
      <c r="X857" s="4"/>
      <c r="Y857" s="4"/>
      <c r="Z857" s="101"/>
      <c r="AA857" s="50"/>
      <c r="AB857" s="50"/>
      <c r="AC857" s="1"/>
    </row>
    <row r="858" spans="3:29" ht="15" x14ac:dyDescent="0.25">
      <c r="C858" s="1"/>
      <c r="D858" s="1"/>
      <c r="E858" s="17"/>
      <c r="F858" s="17"/>
      <c r="G858" s="18"/>
      <c r="H858" s="19"/>
      <c r="I858" s="3"/>
      <c r="J858" s="52"/>
      <c r="L858" s="1"/>
      <c r="M858" s="1"/>
      <c r="N858" s="1"/>
      <c r="Q858" s="4"/>
      <c r="R858" s="2"/>
      <c r="U858" s="4"/>
      <c r="V858" s="4"/>
      <c r="W858" s="4"/>
      <c r="X858" s="4"/>
      <c r="Y858" s="4"/>
      <c r="Z858" s="101"/>
      <c r="AA858" s="50"/>
      <c r="AB858" s="50"/>
      <c r="AC858" s="1"/>
    </row>
    <row r="859" spans="3:29" ht="15" x14ac:dyDescent="0.25">
      <c r="C859" s="1"/>
      <c r="D859" s="1"/>
      <c r="E859" s="17"/>
      <c r="F859" s="17"/>
      <c r="G859" s="18"/>
      <c r="H859" s="19"/>
      <c r="I859" s="3"/>
      <c r="J859" s="52"/>
      <c r="L859" s="1"/>
      <c r="M859" s="1"/>
      <c r="N859" s="1"/>
      <c r="Q859" s="4"/>
      <c r="R859" s="2"/>
      <c r="U859" s="4"/>
      <c r="V859" s="4"/>
      <c r="W859" s="4"/>
      <c r="X859" s="4"/>
      <c r="Y859" s="4"/>
      <c r="Z859" s="101"/>
      <c r="AA859" s="50"/>
      <c r="AB859" s="50"/>
      <c r="AC859" s="1"/>
    </row>
    <row r="860" spans="3:29" ht="15" x14ac:dyDescent="0.25">
      <c r="C860" s="1"/>
      <c r="D860" s="1"/>
      <c r="E860" s="17"/>
      <c r="F860" s="17"/>
      <c r="G860" s="18"/>
      <c r="H860" s="19"/>
      <c r="I860" s="3"/>
      <c r="J860" s="52"/>
      <c r="L860" s="1"/>
      <c r="M860" s="1"/>
      <c r="N860" s="1"/>
      <c r="Q860" s="4"/>
      <c r="R860" s="2"/>
      <c r="U860" s="4"/>
      <c r="V860" s="4"/>
      <c r="W860" s="4"/>
      <c r="X860" s="4"/>
      <c r="Y860" s="4"/>
      <c r="Z860" s="101"/>
      <c r="AA860" s="50"/>
      <c r="AB860" s="50"/>
      <c r="AC860" s="1"/>
    </row>
    <row r="861" spans="3:29" ht="15" x14ac:dyDescent="0.25">
      <c r="C861" s="1"/>
      <c r="D861" s="1"/>
      <c r="E861" s="17"/>
      <c r="F861" s="17"/>
      <c r="G861" s="18"/>
      <c r="H861" s="19"/>
      <c r="I861" s="3"/>
      <c r="J861" s="52"/>
      <c r="L861" s="1"/>
      <c r="M861" s="1"/>
      <c r="N861" s="1"/>
      <c r="Q861" s="4"/>
      <c r="R861" s="2"/>
      <c r="U861" s="4"/>
      <c r="V861" s="4"/>
      <c r="W861" s="4"/>
      <c r="X861" s="4"/>
      <c r="Y861" s="4"/>
      <c r="Z861" s="101"/>
      <c r="AA861" s="50"/>
      <c r="AB861" s="50"/>
      <c r="AC861" s="1"/>
    </row>
    <row r="862" spans="3:29" ht="15" x14ac:dyDescent="0.25">
      <c r="C862" s="1"/>
      <c r="D862" s="1"/>
      <c r="E862" s="17"/>
      <c r="F862" s="17"/>
      <c r="G862" s="18"/>
      <c r="H862" s="19"/>
      <c r="I862" s="3"/>
      <c r="J862" s="52"/>
      <c r="L862" s="1"/>
      <c r="M862" s="1"/>
      <c r="N862" s="1"/>
      <c r="Q862" s="4"/>
      <c r="R862" s="2"/>
      <c r="U862" s="4"/>
      <c r="V862" s="4"/>
      <c r="W862" s="4"/>
      <c r="X862" s="4"/>
      <c r="Y862" s="4"/>
      <c r="Z862" s="101"/>
      <c r="AA862" s="50"/>
      <c r="AB862" s="50"/>
      <c r="AC862" s="1"/>
    </row>
    <row r="863" spans="3:29" ht="15" x14ac:dyDescent="0.25">
      <c r="C863" s="1"/>
      <c r="D863" s="1"/>
      <c r="E863" s="17"/>
      <c r="F863" s="17"/>
      <c r="G863" s="18"/>
      <c r="H863" s="19"/>
      <c r="I863" s="3"/>
      <c r="J863" s="52"/>
      <c r="L863" s="1"/>
      <c r="M863" s="1"/>
      <c r="N863" s="1"/>
      <c r="Q863" s="4"/>
      <c r="R863" s="2"/>
      <c r="U863" s="4"/>
      <c r="V863" s="4"/>
      <c r="W863" s="4"/>
      <c r="X863" s="4"/>
      <c r="Y863" s="4"/>
      <c r="Z863" s="101"/>
      <c r="AA863" s="50"/>
      <c r="AB863" s="50"/>
      <c r="AC863" s="1"/>
    </row>
    <row r="864" spans="3:29" ht="15" x14ac:dyDescent="0.25">
      <c r="C864" s="1"/>
      <c r="D864" s="1"/>
      <c r="E864" s="17"/>
      <c r="F864" s="17"/>
      <c r="G864" s="18"/>
      <c r="H864" s="19"/>
      <c r="I864" s="3"/>
      <c r="J864" s="52"/>
      <c r="L864" s="1"/>
      <c r="M864" s="1"/>
      <c r="N864" s="1"/>
      <c r="Q864" s="4"/>
      <c r="R864" s="2"/>
      <c r="U864" s="4"/>
      <c r="V864" s="4"/>
      <c r="W864" s="4"/>
      <c r="X864" s="4"/>
      <c r="Y864" s="4"/>
      <c r="Z864" s="101"/>
      <c r="AA864" s="50"/>
      <c r="AB864" s="50"/>
      <c r="AC864" s="1"/>
    </row>
    <row r="865" spans="3:29" ht="15" x14ac:dyDescent="0.25">
      <c r="C865" s="1"/>
      <c r="D865" s="1"/>
      <c r="E865" s="17"/>
      <c r="F865" s="17"/>
      <c r="G865" s="18"/>
      <c r="H865" s="19"/>
      <c r="I865" s="3"/>
      <c r="J865" s="52"/>
      <c r="L865" s="1"/>
      <c r="M865" s="1"/>
      <c r="N865" s="1"/>
      <c r="Q865" s="4"/>
      <c r="R865" s="2"/>
      <c r="U865" s="4"/>
      <c r="V865" s="4"/>
      <c r="W865" s="4"/>
      <c r="X865" s="4"/>
      <c r="Y865" s="4"/>
      <c r="Z865" s="101"/>
      <c r="AA865" s="50"/>
      <c r="AB865" s="50"/>
      <c r="AC865" s="1"/>
    </row>
    <row r="866" spans="3:29" ht="15" x14ac:dyDescent="0.25">
      <c r="C866" s="1"/>
      <c r="D866" s="1"/>
      <c r="E866" s="17"/>
      <c r="F866" s="17"/>
      <c r="G866" s="18"/>
      <c r="H866" s="19"/>
      <c r="I866" s="3"/>
      <c r="J866" s="52"/>
      <c r="L866" s="1"/>
      <c r="M866" s="1"/>
      <c r="N866" s="1"/>
      <c r="Q866" s="4"/>
      <c r="R866" s="2"/>
      <c r="U866" s="4"/>
      <c r="V866" s="4"/>
      <c r="W866" s="4"/>
      <c r="X866" s="4"/>
      <c r="Y866" s="4"/>
      <c r="Z866" s="101"/>
      <c r="AA866" s="50"/>
      <c r="AB866" s="50"/>
      <c r="AC866" s="1"/>
    </row>
    <row r="867" spans="3:29" ht="15" x14ac:dyDescent="0.25">
      <c r="C867" s="1"/>
      <c r="D867" s="1"/>
      <c r="E867" s="17"/>
      <c r="F867" s="17"/>
      <c r="G867" s="18"/>
      <c r="H867" s="19"/>
      <c r="I867" s="3"/>
      <c r="J867" s="52"/>
      <c r="L867" s="1"/>
      <c r="M867" s="1"/>
      <c r="N867" s="1"/>
      <c r="Q867" s="4"/>
      <c r="R867" s="2"/>
      <c r="U867" s="4"/>
      <c r="V867" s="4"/>
      <c r="W867" s="4"/>
      <c r="X867" s="4"/>
      <c r="Y867" s="4"/>
      <c r="Z867" s="101"/>
      <c r="AA867" s="50"/>
      <c r="AB867" s="50"/>
      <c r="AC867" s="1"/>
    </row>
    <row r="868" spans="3:29" ht="15" x14ac:dyDescent="0.25">
      <c r="C868" s="1"/>
      <c r="D868" s="1"/>
      <c r="E868" s="17"/>
      <c r="F868" s="17"/>
      <c r="G868" s="18"/>
      <c r="H868" s="19"/>
      <c r="I868" s="3"/>
      <c r="J868" s="52"/>
      <c r="L868" s="1"/>
      <c r="M868" s="1"/>
      <c r="N868" s="1"/>
      <c r="Q868" s="4"/>
      <c r="R868" s="2"/>
      <c r="U868" s="4"/>
      <c r="V868" s="4"/>
      <c r="W868" s="4"/>
      <c r="X868" s="4"/>
      <c r="Y868" s="4"/>
      <c r="Z868" s="101"/>
      <c r="AA868" s="50"/>
      <c r="AB868" s="50"/>
      <c r="AC868" s="1"/>
    </row>
    <row r="869" spans="3:29" ht="15" x14ac:dyDescent="0.25">
      <c r="C869" s="1"/>
      <c r="D869" s="1"/>
      <c r="E869" s="17"/>
      <c r="F869" s="17"/>
      <c r="G869" s="18"/>
      <c r="H869" s="19"/>
      <c r="I869" s="3"/>
      <c r="J869" s="52"/>
      <c r="L869" s="1"/>
      <c r="M869" s="1"/>
      <c r="N869" s="1"/>
      <c r="Q869" s="4"/>
      <c r="R869" s="2"/>
      <c r="U869" s="4"/>
      <c r="V869" s="4"/>
      <c r="W869" s="4"/>
      <c r="X869" s="4"/>
      <c r="Y869" s="4"/>
      <c r="Z869" s="101"/>
      <c r="AA869" s="50"/>
      <c r="AB869" s="50"/>
      <c r="AC869" s="1"/>
    </row>
    <row r="870" spans="3:29" ht="15" x14ac:dyDescent="0.25">
      <c r="C870" s="1"/>
      <c r="D870" s="1"/>
      <c r="E870" s="17"/>
      <c r="F870" s="17"/>
      <c r="G870" s="18"/>
      <c r="H870" s="19"/>
      <c r="I870" s="3"/>
      <c r="J870" s="52"/>
      <c r="L870" s="1"/>
      <c r="M870" s="1"/>
      <c r="N870" s="1"/>
      <c r="Q870" s="4"/>
      <c r="R870" s="2"/>
      <c r="U870" s="4"/>
      <c r="V870" s="4"/>
      <c r="W870" s="4"/>
      <c r="X870" s="4"/>
      <c r="Y870" s="4"/>
      <c r="Z870" s="101"/>
      <c r="AA870" s="50"/>
      <c r="AB870" s="50"/>
      <c r="AC870" s="1"/>
    </row>
    <row r="871" spans="3:29" ht="15" x14ac:dyDescent="0.25">
      <c r="C871" s="1"/>
      <c r="D871" s="1"/>
      <c r="E871" s="17"/>
      <c r="F871" s="17"/>
      <c r="G871" s="18"/>
      <c r="H871" s="19"/>
      <c r="I871" s="3"/>
      <c r="J871" s="52"/>
      <c r="L871" s="1"/>
      <c r="M871" s="1"/>
      <c r="N871" s="1"/>
      <c r="Q871" s="4"/>
      <c r="R871" s="2"/>
      <c r="U871" s="4"/>
      <c r="V871" s="4"/>
      <c r="W871" s="4"/>
      <c r="X871" s="4"/>
      <c r="Y871" s="4"/>
      <c r="Z871" s="101"/>
      <c r="AA871" s="50"/>
      <c r="AB871" s="50"/>
      <c r="AC871" s="1"/>
    </row>
    <row r="872" spans="3:29" ht="15" x14ac:dyDescent="0.25">
      <c r="C872" s="1"/>
      <c r="D872" s="1"/>
      <c r="E872" s="17"/>
      <c r="F872" s="17"/>
      <c r="G872" s="18"/>
      <c r="H872" s="19"/>
      <c r="I872" s="3"/>
      <c r="J872" s="52"/>
      <c r="L872" s="1"/>
      <c r="M872" s="1"/>
      <c r="N872" s="1"/>
      <c r="Q872" s="4"/>
      <c r="R872" s="2"/>
      <c r="U872" s="4"/>
      <c r="V872" s="4"/>
      <c r="W872" s="4"/>
      <c r="X872" s="4"/>
      <c r="Y872" s="4"/>
      <c r="Z872" s="101"/>
      <c r="AA872" s="50"/>
      <c r="AB872" s="50"/>
      <c r="AC872" s="1"/>
    </row>
    <row r="873" spans="3:29" ht="15" x14ac:dyDescent="0.25">
      <c r="C873" s="1"/>
      <c r="D873" s="1"/>
      <c r="E873" s="17"/>
      <c r="F873" s="17"/>
      <c r="G873" s="18"/>
      <c r="H873" s="19"/>
      <c r="I873" s="3"/>
      <c r="J873" s="52"/>
      <c r="L873" s="1"/>
      <c r="M873" s="1"/>
      <c r="N873" s="1"/>
      <c r="Q873" s="4"/>
      <c r="R873" s="2"/>
      <c r="U873" s="4"/>
      <c r="V873" s="4"/>
      <c r="W873" s="4"/>
      <c r="X873" s="4"/>
      <c r="Y873" s="4"/>
      <c r="Z873" s="101"/>
      <c r="AA873" s="50"/>
      <c r="AB873" s="50"/>
      <c r="AC873" s="1"/>
    </row>
    <row r="874" spans="3:29" ht="15" x14ac:dyDescent="0.25">
      <c r="C874" s="1"/>
      <c r="D874" s="1"/>
      <c r="E874" s="17"/>
      <c r="F874" s="17"/>
      <c r="G874" s="18"/>
      <c r="H874" s="19"/>
      <c r="I874" s="3"/>
      <c r="J874" s="52"/>
      <c r="L874" s="1"/>
      <c r="M874" s="1"/>
      <c r="N874" s="1"/>
      <c r="Q874" s="4"/>
      <c r="R874" s="2"/>
      <c r="U874" s="4"/>
      <c r="V874" s="4"/>
      <c r="W874" s="4"/>
      <c r="X874" s="4"/>
      <c r="Y874" s="4"/>
      <c r="Z874" s="101"/>
      <c r="AA874" s="50"/>
      <c r="AB874" s="50"/>
      <c r="AC874" s="1"/>
    </row>
    <row r="875" spans="3:29" ht="15" x14ac:dyDescent="0.25">
      <c r="C875" s="1"/>
      <c r="D875" s="1"/>
      <c r="E875" s="17"/>
      <c r="F875" s="17"/>
      <c r="G875" s="18"/>
      <c r="H875" s="19"/>
      <c r="I875" s="3"/>
      <c r="J875" s="52"/>
      <c r="L875" s="1"/>
      <c r="M875" s="1"/>
      <c r="N875" s="1"/>
      <c r="Q875" s="4"/>
      <c r="R875" s="2"/>
      <c r="U875" s="4"/>
      <c r="V875" s="4"/>
      <c r="W875" s="4"/>
      <c r="X875" s="4"/>
      <c r="Y875" s="4"/>
      <c r="Z875" s="101"/>
      <c r="AA875" s="50"/>
      <c r="AB875" s="50"/>
      <c r="AC875" s="1"/>
    </row>
    <row r="876" spans="3:29" ht="15" x14ac:dyDescent="0.25">
      <c r="C876" s="1"/>
      <c r="D876" s="1"/>
      <c r="E876" s="17"/>
      <c r="F876" s="17"/>
      <c r="G876" s="18"/>
      <c r="H876" s="19"/>
      <c r="I876" s="3"/>
      <c r="J876" s="52"/>
      <c r="L876" s="1"/>
      <c r="M876" s="1"/>
      <c r="N876" s="1"/>
      <c r="Q876" s="4"/>
      <c r="R876" s="2"/>
      <c r="U876" s="4"/>
      <c r="V876" s="4"/>
      <c r="W876" s="4"/>
      <c r="X876" s="4"/>
      <c r="Y876" s="4"/>
      <c r="Z876" s="101"/>
      <c r="AA876" s="50"/>
      <c r="AB876" s="50"/>
      <c r="AC876" s="1"/>
    </row>
    <row r="877" spans="3:29" ht="15" x14ac:dyDescent="0.25">
      <c r="C877" s="1"/>
      <c r="D877" s="1"/>
      <c r="E877" s="17"/>
      <c r="F877" s="17"/>
      <c r="G877" s="18"/>
      <c r="H877" s="19"/>
      <c r="I877" s="3"/>
      <c r="J877" s="52"/>
      <c r="L877" s="1"/>
      <c r="M877" s="1"/>
      <c r="N877" s="1"/>
      <c r="Q877" s="4"/>
      <c r="R877" s="2"/>
      <c r="U877" s="4"/>
      <c r="V877" s="4"/>
      <c r="W877" s="4"/>
      <c r="X877" s="4"/>
      <c r="Y877" s="4"/>
      <c r="Z877" s="101"/>
      <c r="AA877" s="50"/>
      <c r="AB877" s="50"/>
      <c r="AC877" s="1"/>
    </row>
    <row r="878" spans="3:29" ht="15" x14ac:dyDescent="0.25">
      <c r="C878" s="1"/>
      <c r="D878" s="1"/>
      <c r="E878" s="17"/>
      <c r="F878" s="17"/>
      <c r="G878" s="18"/>
      <c r="H878" s="19"/>
      <c r="I878" s="3"/>
      <c r="J878" s="52"/>
      <c r="L878" s="1"/>
      <c r="M878" s="1"/>
      <c r="N878" s="1"/>
      <c r="Q878" s="4"/>
      <c r="R878" s="2"/>
      <c r="U878" s="4"/>
      <c r="V878" s="4"/>
      <c r="W878" s="4"/>
      <c r="X878" s="4"/>
      <c r="Y878" s="4"/>
      <c r="Z878" s="101"/>
      <c r="AA878" s="50"/>
      <c r="AB878" s="50"/>
      <c r="AC878" s="1"/>
    </row>
    <row r="879" spans="3:29" ht="15" x14ac:dyDescent="0.25">
      <c r="C879" s="1"/>
      <c r="D879" s="1"/>
      <c r="E879" s="17"/>
      <c r="F879" s="17"/>
      <c r="G879" s="18"/>
      <c r="H879" s="19"/>
      <c r="I879" s="3"/>
      <c r="J879" s="52"/>
      <c r="L879" s="1"/>
      <c r="M879" s="1"/>
      <c r="N879" s="1"/>
      <c r="Q879" s="4"/>
      <c r="R879" s="2"/>
      <c r="U879" s="4"/>
      <c r="V879" s="4"/>
      <c r="W879" s="4"/>
      <c r="X879" s="4"/>
      <c r="Y879" s="4"/>
      <c r="Z879" s="101"/>
      <c r="AA879" s="50"/>
      <c r="AB879" s="50"/>
      <c r="AC879" s="1"/>
    </row>
    <row r="880" spans="3:29" ht="15" x14ac:dyDescent="0.25">
      <c r="C880" s="1"/>
      <c r="D880" s="1"/>
      <c r="E880" s="17"/>
      <c r="F880" s="17"/>
      <c r="G880" s="18"/>
      <c r="H880" s="19"/>
      <c r="I880" s="3"/>
      <c r="J880" s="52"/>
      <c r="L880" s="1"/>
      <c r="M880" s="1"/>
      <c r="N880" s="1"/>
      <c r="Q880" s="4"/>
      <c r="R880" s="2"/>
      <c r="U880" s="4"/>
      <c r="V880" s="4"/>
      <c r="W880" s="4"/>
      <c r="X880" s="4"/>
      <c r="Y880" s="4"/>
      <c r="Z880" s="101"/>
      <c r="AA880" s="50"/>
      <c r="AB880" s="50"/>
      <c r="AC880" s="1"/>
    </row>
    <row r="881" spans="3:29" ht="15" x14ac:dyDescent="0.25">
      <c r="C881" s="1"/>
      <c r="D881" s="1"/>
      <c r="E881" s="17"/>
      <c r="F881" s="17"/>
      <c r="G881" s="18"/>
      <c r="H881" s="19"/>
      <c r="I881" s="3"/>
      <c r="J881" s="52"/>
      <c r="L881" s="1"/>
      <c r="M881" s="1"/>
      <c r="N881" s="1"/>
      <c r="Q881" s="4"/>
      <c r="R881" s="2"/>
      <c r="U881" s="4"/>
      <c r="V881" s="4"/>
      <c r="W881" s="4"/>
      <c r="X881" s="4"/>
      <c r="Y881" s="4"/>
      <c r="Z881" s="101"/>
      <c r="AA881" s="50"/>
      <c r="AB881" s="50"/>
      <c r="AC881" s="1"/>
    </row>
    <row r="882" spans="3:29" ht="15" x14ac:dyDescent="0.25">
      <c r="C882" s="1"/>
      <c r="D882" s="1"/>
      <c r="E882" s="17"/>
      <c r="F882" s="17"/>
      <c r="G882" s="18"/>
      <c r="H882" s="19"/>
      <c r="I882" s="3"/>
      <c r="J882" s="52"/>
      <c r="L882" s="1"/>
      <c r="M882" s="1"/>
      <c r="N882" s="1"/>
      <c r="Q882" s="4"/>
      <c r="R882" s="2"/>
      <c r="U882" s="4"/>
      <c r="V882" s="4"/>
      <c r="W882" s="4"/>
      <c r="X882" s="4"/>
      <c r="Y882" s="4"/>
      <c r="Z882" s="101"/>
      <c r="AA882" s="50"/>
      <c r="AB882" s="50"/>
      <c r="AC882" s="1"/>
    </row>
    <row r="883" spans="3:29" ht="15" x14ac:dyDescent="0.25">
      <c r="C883" s="1"/>
      <c r="D883" s="1"/>
      <c r="E883" s="17"/>
      <c r="F883" s="17"/>
      <c r="G883" s="18"/>
      <c r="H883" s="19"/>
      <c r="I883" s="3"/>
      <c r="J883" s="52"/>
      <c r="L883" s="1"/>
      <c r="M883" s="1"/>
      <c r="N883" s="1"/>
      <c r="Q883" s="4"/>
      <c r="R883" s="2"/>
      <c r="U883" s="4"/>
      <c r="V883" s="4"/>
      <c r="W883" s="4"/>
      <c r="X883" s="4"/>
      <c r="Y883" s="4"/>
      <c r="Z883" s="101"/>
      <c r="AA883" s="50"/>
      <c r="AB883" s="50"/>
      <c r="AC883" s="1"/>
    </row>
    <row r="884" spans="3:29" ht="15" x14ac:dyDescent="0.25">
      <c r="C884" s="1"/>
      <c r="D884" s="1"/>
      <c r="E884" s="17"/>
      <c r="F884" s="17"/>
      <c r="G884" s="18"/>
      <c r="H884" s="19"/>
      <c r="I884" s="3"/>
      <c r="J884" s="52"/>
      <c r="L884" s="1"/>
      <c r="M884" s="1"/>
      <c r="N884" s="1"/>
      <c r="Q884" s="4"/>
      <c r="R884" s="2"/>
      <c r="U884" s="4"/>
      <c r="V884" s="4"/>
      <c r="W884" s="4"/>
      <c r="X884" s="4"/>
      <c r="Y884" s="4"/>
      <c r="Z884" s="101"/>
      <c r="AA884" s="50"/>
      <c r="AB884" s="50"/>
      <c r="AC884" s="1"/>
    </row>
    <row r="885" spans="3:29" ht="15" x14ac:dyDescent="0.25">
      <c r="C885" s="1"/>
      <c r="D885" s="1"/>
      <c r="E885" s="17"/>
      <c r="F885" s="17"/>
      <c r="G885" s="18"/>
      <c r="H885" s="19"/>
      <c r="I885" s="3"/>
      <c r="J885" s="52"/>
      <c r="L885" s="1"/>
      <c r="M885" s="1"/>
      <c r="N885" s="1"/>
      <c r="Q885" s="4"/>
      <c r="R885" s="2"/>
      <c r="U885" s="4"/>
      <c r="V885" s="4"/>
      <c r="W885" s="4"/>
      <c r="X885" s="4"/>
      <c r="Y885" s="4"/>
      <c r="Z885" s="101"/>
      <c r="AA885" s="50"/>
      <c r="AB885" s="50"/>
      <c r="AC885" s="1"/>
    </row>
    <row r="886" spans="3:29" ht="15" x14ac:dyDescent="0.25">
      <c r="C886" s="1"/>
      <c r="D886" s="1"/>
      <c r="E886" s="17"/>
      <c r="F886" s="17"/>
      <c r="G886" s="18"/>
      <c r="H886" s="19"/>
      <c r="I886" s="3"/>
      <c r="J886" s="52"/>
      <c r="L886" s="1"/>
      <c r="M886" s="1"/>
      <c r="N886" s="1"/>
      <c r="Q886" s="4"/>
      <c r="R886" s="2"/>
      <c r="U886" s="4"/>
      <c r="V886" s="4"/>
      <c r="W886" s="4"/>
      <c r="X886" s="4"/>
      <c r="Y886" s="4"/>
      <c r="Z886" s="101"/>
      <c r="AA886" s="50"/>
      <c r="AB886" s="50"/>
      <c r="AC886" s="1"/>
    </row>
    <row r="887" spans="3:29" ht="15" x14ac:dyDescent="0.25">
      <c r="C887" s="1"/>
      <c r="D887" s="1"/>
      <c r="E887" s="17"/>
      <c r="F887" s="17"/>
      <c r="G887" s="18"/>
      <c r="H887" s="19"/>
      <c r="I887" s="3"/>
      <c r="J887" s="52"/>
      <c r="L887" s="1"/>
      <c r="M887" s="1"/>
      <c r="N887" s="1"/>
      <c r="Q887" s="4"/>
      <c r="R887" s="2"/>
      <c r="U887" s="4"/>
      <c r="V887" s="4"/>
      <c r="W887" s="4"/>
      <c r="X887" s="4"/>
      <c r="Y887" s="4"/>
      <c r="Z887" s="101"/>
      <c r="AA887" s="50"/>
      <c r="AB887" s="50"/>
      <c r="AC887" s="1"/>
    </row>
    <row r="888" spans="3:29" ht="15" x14ac:dyDescent="0.25">
      <c r="C888" s="1"/>
      <c r="D888" s="1"/>
      <c r="E888" s="17"/>
      <c r="F888" s="17"/>
      <c r="G888" s="18"/>
      <c r="H888" s="19"/>
      <c r="I888" s="3"/>
      <c r="J888" s="52"/>
      <c r="L888" s="1"/>
      <c r="M888" s="1"/>
      <c r="N888" s="1"/>
      <c r="Q888" s="4"/>
      <c r="R888" s="2"/>
      <c r="U888" s="4"/>
      <c r="V888" s="4"/>
      <c r="W888" s="4"/>
      <c r="X888" s="4"/>
      <c r="Y888" s="4"/>
      <c r="Z888" s="101"/>
      <c r="AA888" s="50"/>
      <c r="AB888" s="50"/>
      <c r="AC888" s="1"/>
    </row>
    <row r="889" spans="3:29" ht="15" x14ac:dyDescent="0.25">
      <c r="C889" s="1"/>
      <c r="D889" s="1"/>
      <c r="E889" s="17"/>
      <c r="F889" s="17"/>
      <c r="G889" s="18"/>
      <c r="H889" s="19"/>
      <c r="I889" s="3"/>
      <c r="J889" s="52"/>
      <c r="L889" s="1"/>
      <c r="M889" s="1"/>
      <c r="N889" s="1"/>
      <c r="Q889" s="4"/>
      <c r="R889" s="2"/>
      <c r="U889" s="4"/>
      <c r="V889" s="4"/>
      <c r="W889" s="4"/>
      <c r="X889" s="4"/>
      <c r="Y889" s="4"/>
      <c r="Z889" s="101"/>
      <c r="AA889" s="50"/>
      <c r="AB889" s="50"/>
      <c r="AC889" s="1"/>
    </row>
    <row r="890" spans="3:29" ht="15" x14ac:dyDescent="0.25">
      <c r="C890" s="1"/>
      <c r="D890" s="1"/>
      <c r="E890" s="17"/>
      <c r="F890" s="17"/>
      <c r="G890" s="18"/>
      <c r="H890" s="19"/>
      <c r="I890" s="3"/>
      <c r="J890" s="52"/>
      <c r="L890" s="1"/>
      <c r="M890" s="1"/>
      <c r="N890" s="1"/>
      <c r="Q890" s="4"/>
      <c r="R890" s="2"/>
      <c r="U890" s="4"/>
      <c r="V890" s="4"/>
      <c r="W890" s="4"/>
      <c r="X890" s="4"/>
      <c r="Y890" s="4"/>
      <c r="Z890" s="101"/>
      <c r="AA890" s="50"/>
      <c r="AB890" s="50"/>
      <c r="AC890" s="1"/>
    </row>
    <row r="891" spans="3:29" ht="15" x14ac:dyDescent="0.25">
      <c r="C891" s="1"/>
      <c r="D891" s="1"/>
      <c r="E891" s="17"/>
      <c r="F891" s="17"/>
      <c r="G891" s="18"/>
      <c r="H891" s="19"/>
      <c r="I891" s="3"/>
      <c r="J891" s="52"/>
      <c r="L891" s="1"/>
      <c r="M891" s="1"/>
      <c r="N891" s="1"/>
      <c r="Q891" s="4"/>
      <c r="R891" s="2"/>
      <c r="U891" s="4"/>
      <c r="V891" s="4"/>
      <c r="W891" s="4"/>
      <c r="X891" s="4"/>
      <c r="Y891" s="4"/>
      <c r="Z891" s="101"/>
      <c r="AA891" s="50"/>
      <c r="AB891" s="50"/>
      <c r="AC891" s="1"/>
    </row>
    <row r="892" spans="3:29" ht="15" x14ac:dyDescent="0.25">
      <c r="C892" s="1"/>
      <c r="D892" s="1"/>
      <c r="E892" s="17"/>
      <c r="F892" s="17"/>
      <c r="G892" s="18"/>
      <c r="H892" s="19"/>
      <c r="I892" s="3"/>
      <c r="J892" s="52"/>
      <c r="L892" s="1"/>
      <c r="M892" s="1"/>
      <c r="N892" s="1"/>
      <c r="Q892" s="4"/>
      <c r="R892" s="2"/>
      <c r="U892" s="4"/>
      <c r="V892" s="4"/>
      <c r="W892" s="4"/>
      <c r="X892" s="4"/>
      <c r="Y892" s="4"/>
      <c r="Z892" s="101"/>
      <c r="AA892" s="50"/>
      <c r="AB892" s="50"/>
      <c r="AC892" s="1"/>
    </row>
    <row r="893" spans="3:29" ht="15" x14ac:dyDescent="0.25">
      <c r="C893" s="1"/>
      <c r="D893" s="1"/>
      <c r="E893" s="17"/>
      <c r="F893" s="17"/>
      <c r="G893" s="18"/>
      <c r="H893" s="19"/>
      <c r="I893" s="3"/>
      <c r="J893" s="52"/>
      <c r="L893" s="1"/>
      <c r="M893" s="1"/>
      <c r="N893" s="1"/>
      <c r="Q893" s="4"/>
      <c r="R893" s="2"/>
      <c r="U893" s="4"/>
      <c r="V893" s="4"/>
      <c r="W893" s="4"/>
      <c r="X893" s="4"/>
      <c r="Y893" s="4"/>
      <c r="Z893" s="101"/>
      <c r="AA893" s="50"/>
      <c r="AB893" s="50"/>
      <c r="AC893" s="1"/>
    </row>
    <row r="894" spans="3:29" ht="15" x14ac:dyDescent="0.25">
      <c r="C894" s="1"/>
      <c r="D894" s="1"/>
      <c r="E894" s="17"/>
      <c r="F894" s="17"/>
      <c r="G894" s="18"/>
      <c r="H894" s="19"/>
      <c r="I894" s="3"/>
      <c r="J894" s="52"/>
      <c r="L894" s="1"/>
      <c r="M894" s="1"/>
      <c r="N894" s="1"/>
      <c r="Q894" s="4"/>
      <c r="R894" s="2"/>
      <c r="U894" s="4"/>
      <c r="V894" s="4"/>
      <c r="W894" s="4"/>
      <c r="X894" s="4"/>
      <c r="Y894" s="4"/>
      <c r="Z894" s="101"/>
      <c r="AA894" s="50"/>
      <c r="AB894" s="50"/>
      <c r="AC894" s="1"/>
    </row>
    <row r="895" spans="3:29" ht="15" x14ac:dyDescent="0.25">
      <c r="C895" s="1"/>
      <c r="D895" s="1"/>
      <c r="E895" s="17"/>
      <c r="F895" s="17"/>
      <c r="G895" s="18"/>
      <c r="H895" s="19"/>
      <c r="I895" s="3"/>
      <c r="J895" s="52"/>
      <c r="L895" s="1"/>
      <c r="M895" s="1"/>
      <c r="N895" s="1"/>
      <c r="Q895" s="4"/>
      <c r="R895" s="2"/>
      <c r="U895" s="4"/>
      <c r="V895" s="4"/>
      <c r="W895" s="4"/>
      <c r="X895" s="4"/>
      <c r="Y895" s="4"/>
      <c r="Z895" s="101"/>
      <c r="AA895" s="50"/>
      <c r="AB895" s="50"/>
      <c r="AC895" s="1"/>
    </row>
    <row r="896" spans="3:29" ht="15" x14ac:dyDescent="0.25">
      <c r="C896" s="1"/>
      <c r="D896" s="1"/>
      <c r="E896" s="17"/>
      <c r="F896" s="17"/>
      <c r="G896" s="18"/>
      <c r="H896" s="19"/>
      <c r="I896" s="3"/>
      <c r="J896" s="52"/>
      <c r="L896" s="1"/>
      <c r="M896" s="1"/>
      <c r="N896" s="1"/>
      <c r="Q896" s="4"/>
      <c r="R896" s="2"/>
      <c r="U896" s="4"/>
      <c r="V896" s="4"/>
      <c r="W896" s="4"/>
      <c r="X896" s="4"/>
      <c r="Y896" s="4"/>
      <c r="Z896" s="101"/>
      <c r="AA896" s="50"/>
      <c r="AB896" s="50"/>
      <c r="AC896" s="1"/>
    </row>
    <row r="897" spans="3:29" ht="15" x14ac:dyDescent="0.25">
      <c r="C897" s="1"/>
      <c r="D897" s="1"/>
      <c r="E897" s="17"/>
      <c r="F897" s="17"/>
      <c r="G897" s="18"/>
      <c r="H897" s="19"/>
      <c r="I897" s="3"/>
      <c r="J897" s="52"/>
      <c r="L897" s="1"/>
      <c r="M897" s="1"/>
      <c r="N897" s="1"/>
      <c r="Q897" s="4"/>
      <c r="R897" s="2"/>
      <c r="U897" s="4"/>
      <c r="V897" s="4"/>
      <c r="W897" s="4"/>
      <c r="X897" s="4"/>
      <c r="Y897" s="4"/>
      <c r="Z897" s="101"/>
      <c r="AA897" s="50"/>
      <c r="AB897" s="50"/>
      <c r="AC897" s="1"/>
    </row>
    <row r="898" spans="3:29" ht="15" x14ac:dyDescent="0.25">
      <c r="C898" s="1"/>
      <c r="D898" s="1"/>
      <c r="E898" s="17"/>
      <c r="F898" s="17"/>
      <c r="G898" s="18"/>
      <c r="H898" s="19"/>
      <c r="I898" s="3"/>
      <c r="J898" s="52"/>
      <c r="L898" s="1"/>
      <c r="M898" s="1"/>
      <c r="N898" s="1"/>
      <c r="Q898" s="4"/>
      <c r="R898" s="2"/>
      <c r="U898" s="4"/>
      <c r="V898" s="4"/>
      <c r="W898" s="4"/>
      <c r="X898" s="4"/>
      <c r="Y898" s="4"/>
      <c r="Z898" s="101"/>
      <c r="AA898" s="50"/>
      <c r="AB898" s="50"/>
      <c r="AC898" s="1"/>
    </row>
    <row r="899" spans="3:29" ht="15" x14ac:dyDescent="0.25">
      <c r="C899" s="1"/>
      <c r="D899" s="1"/>
      <c r="E899" s="17"/>
      <c r="F899" s="17"/>
      <c r="G899" s="18"/>
      <c r="H899" s="19"/>
      <c r="I899" s="3"/>
      <c r="J899" s="52"/>
      <c r="L899" s="1"/>
      <c r="M899" s="1"/>
      <c r="N899" s="1"/>
      <c r="Q899" s="4"/>
      <c r="R899" s="2"/>
      <c r="U899" s="4"/>
      <c r="V899" s="4"/>
      <c r="W899" s="4"/>
      <c r="X899" s="4"/>
      <c r="Y899" s="4"/>
      <c r="Z899" s="101"/>
      <c r="AA899" s="50"/>
      <c r="AB899" s="50"/>
      <c r="AC899" s="1"/>
    </row>
    <row r="900" spans="3:29" ht="15" x14ac:dyDescent="0.25">
      <c r="C900" s="1"/>
      <c r="D900" s="1"/>
      <c r="E900" s="17"/>
      <c r="F900" s="17"/>
      <c r="G900" s="18"/>
      <c r="H900" s="19"/>
      <c r="I900" s="3"/>
      <c r="J900" s="52"/>
      <c r="L900" s="1"/>
      <c r="M900" s="1"/>
      <c r="N900" s="1"/>
      <c r="Q900" s="4"/>
      <c r="R900" s="2"/>
      <c r="U900" s="4"/>
      <c r="V900" s="4"/>
      <c r="W900" s="4"/>
      <c r="X900" s="4"/>
      <c r="Y900" s="4"/>
      <c r="Z900" s="101"/>
      <c r="AA900" s="50"/>
      <c r="AB900" s="50"/>
      <c r="AC900" s="1"/>
    </row>
    <row r="901" spans="3:29" ht="15" x14ac:dyDescent="0.25">
      <c r="C901" s="1"/>
      <c r="D901" s="1"/>
      <c r="E901" s="17"/>
      <c r="F901" s="17"/>
      <c r="G901" s="18"/>
      <c r="H901" s="19"/>
      <c r="I901" s="3"/>
      <c r="J901" s="52"/>
      <c r="L901" s="1"/>
      <c r="M901" s="1"/>
      <c r="N901" s="1"/>
      <c r="Q901" s="4"/>
      <c r="R901" s="2"/>
      <c r="U901" s="4"/>
      <c r="V901" s="4"/>
      <c r="W901" s="4"/>
      <c r="X901" s="4"/>
      <c r="Y901" s="4"/>
      <c r="Z901" s="101"/>
      <c r="AA901" s="50"/>
      <c r="AB901" s="50"/>
      <c r="AC901" s="1"/>
    </row>
    <row r="902" spans="3:29" ht="15" x14ac:dyDescent="0.25">
      <c r="C902" s="1"/>
      <c r="D902" s="1"/>
      <c r="E902" s="17"/>
      <c r="F902" s="17"/>
      <c r="G902" s="18"/>
      <c r="H902" s="19"/>
      <c r="I902" s="3"/>
      <c r="J902" s="52"/>
      <c r="L902" s="1"/>
      <c r="M902" s="1"/>
      <c r="N902" s="1"/>
      <c r="Q902" s="4"/>
      <c r="R902" s="2"/>
      <c r="U902" s="4"/>
      <c r="V902" s="4"/>
      <c r="W902" s="4"/>
      <c r="X902" s="4"/>
      <c r="Y902" s="4"/>
      <c r="Z902" s="101"/>
      <c r="AA902" s="50"/>
      <c r="AB902" s="50"/>
      <c r="AC902" s="1"/>
    </row>
    <row r="903" spans="3:29" ht="15" x14ac:dyDescent="0.25">
      <c r="C903" s="1"/>
      <c r="D903" s="1"/>
      <c r="E903" s="17"/>
      <c r="F903" s="17"/>
      <c r="G903" s="18"/>
      <c r="H903" s="19"/>
      <c r="I903" s="3"/>
      <c r="J903" s="52"/>
      <c r="L903" s="1"/>
      <c r="M903" s="1"/>
      <c r="N903" s="1"/>
      <c r="Q903" s="4"/>
      <c r="R903" s="2"/>
      <c r="U903" s="4"/>
      <c r="V903" s="4"/>
      <c r="W903" s="4"/>
      <c r="X903" s="4"/>
      <c r="Y903" s="4"/>
      <c r="Z903" s="101"/>
      <c r="AA903" s="50"/>
      <c r="AB903" s="50"/>
      <c r="AC903" s="1"/>
    </row>
    <row r="904" spans="3:29" ht="15" x14ac:dyDescent="0.25">
      <c r="C904" s="1"/>
      <c r="D904" s="1"/>
      <c r="E904" s="17"/>
      <c r="F904" s="17"/>
      <c r="G904" s="18"/>
      <c r="H904" s="19"/>
      <c r="I904" s="3"/>
      <c r="J904" s="52"/>
      <c r="L904" s="1"/>
      <c r="M904" s="1"/>
      <c r="N904" s="1"/>
      <c r="Q904" s="4"/>
      <c r="R904" s="2"/>
      <c r="U904" s="4"/>
      <c r="V904" s="4"/>
      <c r="W904" s="4"/>
      <c r="X904" s="4"/>
      <c r="Y904" s="4"/>
      <c r="Z904" s="101"/>
      <c r="AA904" s="50"/>
      <c r="AB904" s="50"/>
      <c r="AC904" s="1"/>
    </row>
    <row r="905" spans="3:29" ht="15" x14ac:dyDescent="0.25">
      <c r="C905" s="1"/>
      <c r="D905" s="1"/>
      <c r="E905" s="17"/>
      <c r="F905" s="17"/>
      <c r="G905" s="18"/>
      <c r="H905" s="19"/>
      <c r="I905" s="3"/>
      <c r="J905" s="52"/>
      <c r="L905" s="1"/>
      <c r="M905" s="1"/>
      <c r="N905" s="1"/>
      <c r="Q905" s="4"/>
      <c r="R905" s="2"/>
      <c r="U905" s="4"/>
      <c r="V905" s="4"/>
      <c r="W905" s="4"/>
      <c r="X905" s="4"/>
      <c r="Y905" s="4"/>
      <c r="Z905" s="101"/>
      <c r="AA905" s="50"/>
      <c r="AB905" s="50"/>
      <c r="AC905" s="1"/>
    </row>
    <row r="906" spans="3:29" ht="15" x14ac:dyDescent="0.25">
      <c r="C906" s="1"/>
      <c r="D906" s="1"/>
      <c r="E906" s="17"/>
      <c r="F906" s="17"/>
      <c r="G906" s="18"/>
      <c r="H906" s="19"/>
      <c r="I906" s="3"/>
      <c r="J906" s="52"/>
      <c r="L906" s="1"/>
      <c r="M906" s="1"/>
      <c r="N906" s="1"/>
      <c r="Q906" s="4"/>
      <c r="R906" s="2"/>
      <c r="U906" s="4"/>
      <c r="V906" s="4"/>
      <c r="W906" s="4"/>
      <c r="X906" s="4"/>
      <c r="Y906" s="4"/>
      <c r="Z906" s="101"/>
      <c r="AA906" s="50"/>
      <c r="AB906" s="50"/>
      <c r="AC906" s="1"/>
    </row>
    <row r="907" spans="3:29" ht="15" x14ac:dyDescent="0.25">
      <c r="C907" s="1"/>
      <c r="D907" s="1"/>
      <c r="E907" s="17"/>
      <c r="F907" s="17"/>
      <c r="G907" s="18"/>
      <c r="H907" s="19"/>
      <c r="I907" s="3"/>
      <c r="J907" s="52"/>
      <c r="L907" s="1"/>
      <c r="M907" s="1"/>
      <c r="N907" s="1"/>
      <c r="Q907" s="4"/>
      <c r="R907" s="2"/>
      <c r="U907" s="4"/>
      <c r="V907" s="4"/>
      <c r="W907" s="4"/>
      <c r="X907" s="4"/>
      <c r="Y907" s="4"/>
      <c r="Z907" s="101"/>
      <c r="AA907" s="50"/>
      <c r="AB907" s="50"/>
      <c r="AC907" s="1"/>
    </row>
    <row r="908" spans="3:29" ht="15" x14ac:dyDescent="0.25">
      <c r="C908" s="1"/>
      <c r="D908" s="1"/>
      <c r="E908" s="17"/>
      <c r="F908" s="17"/>
      <c r="G908" s="18"/>
      <c r="H908" s="19"/>
      <c r="I908" s="3"/>
      <c r="J908" s="52"/>
      <c r="L908" s="1"/>
      <c r="M908" s="1"/>
      <c r="N908" s="1"/>
      <c r="Q908" s="4"/>
      <c r="R908" s="2"/>
      <c r="U908" s="4"/>
      <c r="V908" s="4"/>
      <c r="W908" s="4"/>
      <c r="X908" s="4"/>
      <c r="Y908" s="4"/>
      <c r="Z908" s="101"/>
      <c r="AA908" s="50"/>
      <c r="AB908" s="50"/>
      <c r="AC908" s="1"/>
    </row>
    <row r="909" spans="3:29" ht="15" x14ac:dyDescent="0.25">
      <c r="C909" s="1"/>
      <c r="D909" s="1"/>
      <c r="E909" s="17"/>
      <c r="F909" s="17"/>
      <c r="G909" s="18"/>
      <c r="H909" s="19"/>
      <c r="I909" s="3"/>
      <c r="J909" s="52"/>
      <c r="L909" s="1"/>
      <c r="M909" s="1"/>
      <c r="N909" s="1"/>
      <c r="Q909" s="4"/>
      <c r="R909" s="2"/>
      <c r="U909" s="4"/>
      <c r="V909" s="4"/>
      <c r="W909" s="4"/>
      <c r="X909" s="4"/>
      <c r="Y909" s="4"/>
      <c r="Z909" s="101"/>
      <c r="AA909" s="50"/>
      <c r="AB909" s="50"/>
      <c r="AC909" s="1"/>
    </row>
    <row r="910" spans="3:29" ht="15" x14ac:dyDescent="0.25">
      <c r="C910" s="1"/>
      <c r="D910" s="1"/>
      <c r="E910" s="17"/>
      <c r="F910" s="17"/>
      <c r="G910" s="18"/>
      <c r="H910" s="19"/>
      <c r="I910" s="3"/>
      <c r="J910" s="52"/>
      <c r="L910" s="1"/>
      <c r="M910" s="1"/>
      <c r="N910" s="1"/>
      <c r="Q910" s="4"/>
      <c r="R910" s="2"/>
      <c r="U910" s="4"/>
      <c r="V910" s="4"/>
      <c r="W910" s="4"/>
      <c r="X910" s="4"/>
      <c r="Y910" s="4"/>
      <c r="Z910" s="101"/>
      <c r="AA910" s="50"/>
      <c r="AB910" s="50"/>
      <c r="AC910" s="1"/>
    </row>
    <row r="911" spans="3:29" ht="15" x14ac:dyDescent="0.25">
      <c r="C911" s="1"/>
      <c r="D911" s="1"/>
      <c r="E911" s="17"/>
      <c r="F911" s="17"/>
      <c r="G911" s="18"/>
      <c r="H911" s="19"/>
      <c r="I911" s="3"/>
      <c r="J911" s="52"/>
      <c r="L911" s="1"/>
      <c r="M911" s="1"/>
      <c r="N911" s="1"/>
      <c r="Q911" s="4"/>
      <c r="R911" s="2"/>
      <c r="U911" s="4"/>
      <c r="V911" s="4"/>
      <c r="W911" s="4"/>
      <c r="X911" s="4"/>
      <c r="Y911" s="4"/>
      <c r="Z911" s="101"/>
      <c r="AA911" s="50"/>
      <c r="AB911" s="50"/>
      <c r="AC911" s="1"/>
    </row>
    <row r="912" spans="3:29" ht="15" x14ac:dyDescent="0.25">
      <c r="C912" s="1"/>
      <c r="D912" s="1"/>
      <c r="E912" s="17"/>
      <c r="F912" s="17"/>
      <c r="G912" s="18"/>
      <c r="H912" s="19"/>
      <c r="I912" s="3"/>
      <c r="J912" s="52"/>
      <c r="L912" s="1"/>
      <c r="M912" s="1"/>
      <c r="N912" s="1"/>
      <c r="Q912" s="4"/>
      <c r="R912" s="2"/>
      <c r="U912" s="4"/>
      <c r="V912" s="4"/>
      <c r="W912" s="4"/>
      <c r="X912" s="4"/>
      <c r="Y912" s="4"/>
      <c r="Z912" s="101"/>
      <c r="AA912" s="50"/>
      <c r="AB912" s="50"/>
      <c r="AC912" s="1"/>
    </row>
    <row r="913" spans="3:29" ht="15" x14ac:dyDescent="0.25">
      <c r="C913" s="1"/>
      <c r="D913" s="1"/>
      <c r="E913" s="17"/>
      <c r="F913" s="17"/>
      <c r="G913" s="18"/>
      <c r="H913" s="19"/>
      <c r="I913" s="3"/>
      <c r="J913" s="52"/>
      <c r="L913" s="1"/>
      <c r="M913" s="1"/>
      <c r="N913" s="1"/>
      <c r="Q913" s="4"/>
      <c r="R913" s="2"/>
      <c r="U913" s="4"/>
      <c r="V913" s="4"/>
      <c r="W913" s="4"/>
      <c r="X913" s="4"/>
      <c r="Y913" s="4"/>
      <c r="Z913" s="101"/>
      <c r="AA913" s="50"/>
      <c r="AB913" s="50"/>
      <c r="AC913" s="1"/>
    </row>
    <row r="914" spans="3:29" ht="15" x14ac:dyDescent="0.25">
      <c r="C914" s="1"/>
      <c r="D914" s="1"/>
      <c r="E914" s="17"/>
      <c r="F914" s="17"/>
      <c r="G914" s="18"/>
      <c r="H914" s="19"/>
      <c r="I914" s="3"/>
      <c r="J914" s="52"/>
      <c r="L914" s="1"/>
      <c r="M914" s="1"/>
      <c r="N914" s="1"/>
      <c r="Q914" s="4"/>
      <c r="R914" s="2"/>
      <c r="U914" s="4"/>
      <c r="V914" s="4"/>
      <c r="W914" s="4"/>
      <c r="X914" s="4"/>
      <c r="Y914" s="4"/>
      <c r="Z914" s="101"/>
      <c r="AA914" s="50"/>
      <c r="AB914" s="50"/>
      <c r="AC914" s="1"/>
    </row>
    <row r="915" spans="3:29" ht="15" x14ac:dyDescent="0.25">
      <c r="C915" s="1"/>
      <c r="D915" s="1"/>
      <c r="E915" s="17"/>
      <c r="F915" s="17"/>
      <c r="G915" s="18"/>
      <c r="H915" s="19"/>
      <c r="I915" s="3"/>
      <c r="J915" s="52"/>
      <c r="L915" s="1"/>
      <c r="M915" s="1"/>
      <c r="N915" s="1"/>
      <c r="Q915" s="4"/>
      <c r="R915" s="2"/>
      <c r="U915" s="4"/>
      <c r="V915" s="4"/>
      <c r="W915" s="4"/>
      <c r="X915" s="4"/>
      <c r="Y915" s="4"/>
      <c r="Z915" s="101"/>
      <c r="AA915" s="50"/>
      <c r="AB915" s="50"/>
      <c r="AC915" s="1"/>
    </row>
    <row r="916" spans="3:29" ht="15" x14ac:dyDescent="0.25">
      <c r="C916" s="1"/>
      <c r="D916" s="1"/>
      <c r="E916" s="17"/>
      <c r="F916" s="17"/>
      <c r="G916" s="18"/>
      <c r="H916" s="19"/>
      <c r="I916" s="3"/>
      <c r="J916" s="52"/>
      <c r="L916" s="1"/>
      <c r="M916" s="1"/>
      <c r="N916" s="1"/>
      <c r="Q916" s="4"/>
      <c r="R916" s="2"/>
      <c r="U916" s="4"/>
      <c r="V916" s="4"/>
      <c r="W916" s="4"/>
      <c r="X916" s="4"/>
      <c r="Y916" s="4"/>
      <c r="Z916" s="101"/>
      <c r="AA916" s="50"/>
      <c r="AB916" s="50"/>
      <c r="AC916" s="1"/>
    </row>
    <row r="917" spans="3:29" ht="15" x14ac:dyDescent="0.25">
      <c r="C917" s="1"/>
      <c r="D917" s="1"/>
      <c r="E917" s="17"/>
      <c r="F917" s="17"/>
      <c r="G917" s="18"/>
      <c r="H917" s="19"/>
      <c r="I917" s="3"/>
      <c r="J917" s="52"/>
      <c r="L917" s="1"/>
      <c r="M917" s="1"/>
      <c r="N917" s="1"/>
      <c r="Q917" s="4"/>
      <c r="R917" s="2"/>
      <c r="U917" s="4"/>
      <c r="V917" s="4"/>
      <c r="W917" s="4"/>
      <c r="X917" s="4"/>
      <c r="Y917" s="4"/>
      <c r="Z917" s="101"/>
      <c r="AA917" s="50"/>
      <c r="AB917" s="50"/>
      <c r="AC917" s="1"/>
    </row>
    <row r="918" spans="3:29" ht="15" x14ac:dyDescent="0.25">
      <c r="C918" s="1"/>
      <c r="D918" s="1"/>
      <c r="E918" s="17"/>
      <c r="F918" s="17"/>
      <c r="G918" s="18"/>
      <c r="H918" s="19"/>
      <c r="I918" s="3"/>
      <c r="J918" s="52"/>
      <c r="L918" s="1"/>
      <c r="M918" s="1"/>
      <c r="N918" s="1"/>
      <c r="Q918" s="4"/>
      <c r="R918" s="2"/>
      <c r="U918" s="4"/>
      <c r="V918" s="4"/>
      <c r="W918" s="4"/>
      <c r="X918" s="4"/>
      <c r="Y918" s="4"/>
      <c r="Z918" s="101"/>
      <c r="AA918" s="50"/>
      <c r="AB918" s="50"/>
      <c r="AC918" s="1"/>
    </row>
    <row r="919" spans="3:29" ht="15" x14ac:dyDescent="0.25">
      <c r="C919" s="1"/>
      <c r="D919" s="1"/>
      <c r="E919" s="17"/>
      <c r="F919" s="17"/>
      <c r="G919" s="18"/>
      <c r="H919" s="19"/>
      <c r="I919" s="3"/>
      <c r="J919" s="52"/>
      <c r="L919" s="1"/>
      <c r="M919" s="1"/>
      <c r="N919" s="1"/>
      <c r="Q919" s="4"/>
      <c r="R919" s="2"/>
      <c r="U919" s="4"/>
      <c r="V919" s="4"/>
      <c r="W919" s="4"/>
      <c r="X919" s="4"/>
      <c r="Y919" s="4"/>
      <c r="Z919" s="101"/>
      <c r="AA919" s="50"/>
      <c r="AB919" s="50"/>
      <c r="AC919" s="1"/>
    </row>
    <row r="920" spans="3:29" ht="15" x14ac:dyDescent="0.25">
      <c r="C920" s="1"/>
      <c r="D920" s="1"/>
      <c r="E920" s="17"/>
      <c r="F920" s="17"/>
      <c r="G920" s="18"/>
      <c r="H920" s="19"/>
      <c r="I920" s="3"/>
      <c r="J920" s="52"/>
      <c r="L920" s="1"/>
      <c r="M920" s="1"/>
      <c r="N920" s="1"/>
      <c r="Q920" s="4"/>
      <c r="R920" s="2"/>
      <c r="U920" s="4"/>
      <c r="V920" s="4"/>
      <c r="W920" s="4"/>
      <c r="X920" s="4"/>
      <c r="Y920" s="4"/>
      <c r="Z920" s="101"/>
      <c r="AA920" s="50"/>
      <c r="AB920" s="50"/>
      <c r="AC920" s="1"/>
    </row>
    <row r="921" spans="3:29" ht="15" x14ac:dyDescent="0.25">
      <c r="C921" s="1"/>
      <c r="D921" s="1"/>
      <c r="E921" s="17"/>
      <c r="F921" s="17"/>
      <c r="G921" s="18"/>
      <c r="H921" s="19"/>
      <c r="I921" s="3"/>
      <c r="J921" s="52"/>
      <c r="L921" s="1"/>
      <c r="M921" s="1"/>
      <c r="N921" s="1"/>
      <c r="Q921" s="4"/>
      <c r="R921" s="2"/>
      <c r="U921" s="4"/>
      <c r="V921" s="4"/>
      <c r="W921" s="4"/>
      <c r="X921" s="4"/>
      <c r="Y921" s="4"/>
      <c r="Z921" s="101"/>
      <c r="AA921" s="50"/>
      <c r="AB921" s="50"/>
      <c r="AC921" s="1"/>
    </row>
    <row r="922" spans="3:29" ht="15" x14ac:dyDescent="0.25">
      <c r="C922" s="1"/>
      <c r="D922" s="1"/>
      <c r="E922" s="17"/>
      <c r="F922" s="17"/>
      <c r="G922" s="18"/>
      <c r="H922" s="19"/>
      <c r="I922" s="3"/>
      <c r="J922" s="52"/>
      <c r="L922" s="1"/>
      <c r="M922" s="1"/>
      <c r="N922" s="1"/>
      <c r="Q922" s="4"/>
      <c r="R922" s="2"/>
      <c r="U922" s="4"/>
      <c r="V922" s="4"/>
      <c r="W922" s="4"/>
      <c r="X922" s="4"/>
      <c r="Y922" s="4"/>
      <c r="Z922" s="101"/>
      <c r="AA922" s="50"/>
      <c r="AB922" s="50"/>
      <c r="AC922" s="1"/>
    </row>
    <row r="923" spans="3:29" ht="15" x14ac:dyDescent="0.25">
      <c r="C923" s="1"/>
      <c r="D923" s="1"/>
      <c r="E923" s="17"/>
      <c r="F923" s="17"/>
      <c r="G923" s="18"/>
      <c r="H923" s="19"/>
      <c r="I923" s="3"/>
      <c r="J923" s="52"/>
      <c r="L923" s="1"/>
      <c r="M923" s="1"/>
      <c r="N923" s="1"/>
      <c r="Q923" s="4"/>
      <c r="R923" s="2"/>
      <c r="U923" s="4"/>
      <c r="V923" s="4"/>
      <c r="W923" s="4"/>
      <c r="X923" s="4"/>
      <c r="Y923" s="4"/>
      <c r="Z923" s="101"/>
      <c r="AA923" s="50"/>
      <c r="AB923" s="50"/>
      <c r="AC923" s="1"/>
    </row>
    <row r="924" spans="3:29" ht="15" x14ac:dyDescent="0.25">
      <c r="C924" s="1"/>
      <c r="D924" s="1"/>
      <c r="E924" s="17"/>
      <c r="F924" s="17"/>
      <c r="G924" s="18"/>
      <c r="H924" s="19"/>
      <c r="I924" s="3"/>
      <c r="J924" s="52"/>
      <c r="L924" s="1"/>
      <c r="M924" s="1"/>
      <c r="N924" s="1"/>
      <c r="Q924" s="4"/>
      <c r="R924" s="2"/>
      <c r="U924" s="4"/>
      <c r="V924" s="4"/>
      <c r="W924" s="4"/>
      <c r="X924" s="4"/>
      <c r="Y924" s="4"/>
      <c r="Z924" s="101"/>
      <c r="AA924" s="50"/>
      <c r="AB924" s="50"/>
      <c r="AC924" s="1"/>
    </row>
    <row r="925" spans="3:29" ht="15" x14ac:dyDescent="0.25">
      <c r="C925" s="1"/>
      <c r="D925" s="1"/>
      <c r="E925" s="17"/>
      <c r="F925" s="17"/>
      <c r="G925" s="18"/>
      <c r="H925" s="19"/>
      <c r="I925" s="3"/>
      <c r="J925" s="52"/>
      <c r="L925" s="1"/>
      <c r="M925" s="1"/>
      <c r="N925" s="1"/>
      <c r="Q925" s="4"/>
      <c r="R925" s="2"/>
      <c r="U925" s="4"/>
      <c r="V925" s="4"/>
      <c r="W925" s="4"/>
      <c r="X925" s="4"/>
      <c r="Y925" s="4"/>
      <c r="Z925" s="101"/>
      <c r="AA925" s="50"/>
      <c r="AB925" s="50"/>
      <c r="AC925" s="1"/>
    </row>
    <row r="926" spans="3:29" ht="15" x14ac:dyDescent="0.25">
      <c r="C926" s="1"/>
      <c r="D926" s="1"/>
      <c r="E926" s="17"/>
      <c r="F926" s="17"/>
      <c r="G926" s="18"/>
      <c r="H926" s="19"/>
      <c r="I926" s="3"/>
      <c r="J926" s="52"/>
      <c r="L926" s="1"/>
      <c r="M926" s="1"/>
      <c r="N926" s="1"/>
      <c r="Q926" s="4"/>
      <c r="R926" s="2"/>
      <c r="U926" s="4"/>
      <c r="V926" s="4"/>
      <c r="W926" s="4"/>
      <c r="X926" s="4"/>
      <c r="Y926" s="4"/>
      <c r="Z926" s="101"/>
      <c r="AA926" s="50"/>
      <c r="AB926" s="50"/>
      <c r="AC926" s="1"/>
    </row>
    <row r="927" spans="3:29" ht="15" x14ac:dyDescent="0.25">
      <c r="C927" s="1"/>
      <c r="D927" s="1"/>
      <c r="E927" s="17"/>
      <c r="F927" s="17"/>
      <c r="G927" s="18"/>
      <c r="H927" s="19"/>
      <c r="I927" s="3"/>
      <c r="J927" s="52"/>
      <c r="L927" s="1"/>
      <c r="M927" s="1"/>
      <c r="N927" s="1"/>
      <c r="Q927" s="4"/>
      <c r="R927" s="2"/>
      <c r="U927" s="4"/>
      <c r="V927" s="4"/>
      <c r="W927" s="4"/>
      <c r="X927" s="4"/>
      <c r="Y927" s="4"/>
      <c r="Z927" s="101"/>
      <c r="AA927" s="50"/>
      <c r="AB927" s="50"/>
      <c r="AC927" s="1"/>
    </row>
    <row r="928" spans="3:29" ht="15" x14ac:dyDescent="0.25">
      <c r="C928" s="1"/>
      <c r="D928" s="1"/>
      <c r="E928" s="17"/>
      <c r="F928" s="17"/>
      <c r="G928" s="18"/>
      <c r="H928" s="19"/>
      <c r="I928" s="3"/>
      <c r="J928" s="52"/>
      <c r="L928" s="1"/>
      <c r="M928" s="1"/>
      <c r="N928" s="1"/>
      <c r="Q928" s="4"/>
      <c r="R928" s="2"/>
      <c r="U928" s="4"/>
      <c r="V928" s="4"/>
      <c r="W928" s="4"/>
      <c r="X928" s="4"/>
      <c r="Y928" s="4"/>
      <c r="Z928" s="101"/>
      <c r="AA928" s="50"/>
      <c r="AB928" s="50"/>
      <c r="AC928" s="1"/>
    </row>
    <row r="929" spans="3:29" ht="15" x14ac:dyDescent="0.25">
      <c r="C929" s="1"/>
      <c r="D929" s="1"/>
      <c r="E929" s="17"/>
      <c r="F929" s="17"/>
      <c r="G929" s="18"/>
      <c r="H929" s="19"/>
      <c r="I929" s="3"/>
      <c r="J929" s="52"/>
      <c r="L929" s="1"/>
      <c r="M929" s="1"/>
      <c r="N929" s="1"/>
      <c r="Q929" s="4"/>
      <c r="R929" s="2"/>
      <c r="U929" s="4"/>
      <c r="V929" s="4"/>
      <c r="W929" s="4"/>
      <c r="X929" s="4"/>
      <c r="Y929" s="4"/>
      <c r="Z929" s="101"/>
      <c r="AA929" s="50"/>
      <c r="AB929" s="50"/>
      <c r="AC929" s="1"/>
    </row>
    <row r="930" spans="3:29" ht="15" x14ac:dyDescent="0.25">
      <c r="C930" s="1"/>
      <c r="D930" s="1"/>
      <c r="E930" s="17"/>
      <c r="F930" s="17"/>
      <c r="G930" s="18"/>
      <c r="H930" s="19"/>
      <c r="I930" s="3"/>
      <c r="J930" s="52"/>
      <c r="L930" s="1"/>
      <c r="M930" s="1"/>
      <c r="N930" s="1"/>
      <c r="Q930" s="4"/>
      <c r="R930" s="2"/>
      <c r="U930" s="4"/>
      <c r="V930" s="4"/>
      <c r="W930" s="4"/>
      <c r="X930" s="4"/>
      <c r="Y930" s="4"/>
      <c r="Z930" s="101"/>
      <c r="AA930" s="50"/>
      <c r="AB930" s="50"/>
      <c r="AC930" s="1"/>
    </row>
    <row r="931" spans="3:29" ht="15" x14ac:dyDescent="0.25">
      <c r="C931" s="1"/>
      <c r="D931" s="1"/>
      <c r="E931" s="17"/>
      <c r="F931" s="17"/>
      <c r="G931" s="18"/>
      <c r="H931" s="19"/>
      <c r="I931" s="3"/>
      <c r="J931" s="52"/>
      <c r="L931" s="1"/>
      <c r="M931" s="1"/>
      <c r="N931" s="1"/>
      <c r="Q931" s="4"/>
      <c r="R931" s="2"/>
      <c r="U931" s="4"/>
      <c r="V931" s="4"/>
      <c r="W931" s="4"/>
      <c r="X931" s="4"/>
      <c r="Y931" s="4"/>
      <c r="Z931" s="101"/>
      <c r="AA931" s="50"/>
      <c r="AB931" s="50"/>
      <c r="AC931" s="1"/>
    </row>
    <row r="932" spans="3:29" ht="15" x14ac:dyDescent="0.25">
      <c r="C932" s="1"/>
      <c r="D932" s="1"/>
      <c r="E932" s="17"/>
      <c r="F932" s="17"/>
      <c r="G932" s="18"/>
      <c r="H932" s="19"/>
      <c r="I932" s="3"/>
      <c r="J932" s="52"/>
      <c r="L932" s="1"/>
      <c r="M932" s="1"/>
      <c r="N932" s="1"/>
      <c r="Q932" s="4"/>
      <c r="R932" s="2"/>
      <c r="U932" s="4"/>
      <c r="V932" s="4"/>
      <c r="W932" s="4"/>
      <c r="X932" s="4"/>
      <c r="Y932" s="4"/>
      <c r="Z932" s="101"/>
      <c r="AA932" s="50"/>
      <c r="AB932" s="50"/>
      <c r="AC932" s="1"/>
    </row>
    <row r="933" spans="3:29" ht="15" x14ac:dyDescent="0.25">
      <c r="C933" s="1"/>
      <c r="D933" s="1"/>
      <c r="E933" s="17"/>
      <c r="F933" s="17"/>
      <c r="G933" s="18"/>
      <c r="H933" s="19"/>
      <c r="I933" s="3"/>
      <c r="J933" s="52"/>
      <c r="L933" s="1"/>
      <c r="M933" s="1"/>
      <c r="N933" s="1"/>
      <c r="Q933" s="4"/>
      <c r="R933" s="2"/>
      <c r="U933" s="4"/>
      <c r="V933" s="4"/>
      <c r="W933" s="4"/>
      <c r="X933" s="4"/>
      <c r="Y933" s="4"/>
      <c r="Z933" s="101"/>
      <c r="AA933" s="50"/>
      <c r="AB933" s="50"/>
      <c r="AC933" s="1"/>
    </row>
    <row r="934" spans="3:29" ht="15" x14ac:dyDescent="0.25">
      <c r="C934" s="1"/>
      <c r="D934" s="1"/>
      <c r="E934" s="17"/>
      <c r="F934" s="17"/>
      <c r="G934" s="18"/>
      <c r="H934" s="19"/>
      <c r="I934" s="3"/>
      <c r="J934" s="52"/>
      <c r="L934" s="1"/>
      <c r="M934" s="1"/>
      <c r="N934" s="1"/>
      <c r="Q934" s="4"/>
      <c r="R934" s="2"/>
      <c r="U934" s="4"/>
      <c r="V934" s="4"/>
      <c r="W934" s="4"/>
      <c r="X934" s="4"/>
      <c r="Y934" s="4"/>
      <c r="Z934" s="101"/>
      <c r="AA934" s="50"/>
      <c r="AB934" s="50"/>
      <c r="AC934" s="1"/>
    </row>
    <row r="935" spans="3:29" ht="15" x14ac:dyDescent="0.25">
      <c r="C935" s="1"/>
      <c r="D935" s="1"/>
      <c r="E935" s="17"/>
      <c r="F935" s="17"/>
      <c r="G935" s="18"/>
      <c r="H935" s="19"/>
      <c r="I935" s="3"/>
      <c r="J935" s="52"/>
      <c r="L935" s="1"/>
      <c r="M935" s="1"/>
      <c r="N935" s="1"/>
      <c r="Q935" s="4"/>
      <c r="R935" s="2"/>
      <c r="U935" s="4"/>
      <c r="V935" s="4"/>
      <c r="W935" s="4"/>
      <c r="X935" s="4"/>
      <c r="Y935" s="4"/>
      <c r="Z935" s="101"/>
      <c r="AA935" s="50"/>
      <c r="AB935" s="50"/>
      <c r="AC935" s="1"/>
    </row>
    <row r="936" spans="3:29" ht="15" x14ac:dyDescent="0.25">
      <c r="C936" s="1"/>
      <c r="D936" s="1"/>
      <c r="E936" s="17"/>
      <c r="F936" s="17"/>
      <c r="G936" s="18"/>
      <c r="H936" s="19"/>
      <c r="I936" s="3"/>
      <c r="J936" s="52"/>
      <c r="L936" s="1"/>
      <c r="M936" s="1"/>
      <c r="N936" s="1"/>
      <c r="Q936" s="4"/>
      <c r="R936" s="2"/>
      <c r="U936" s="4"/>
      <c r="V936" s="4"/>
      <c r="W936" s="4"/>
      <c r="X936" s="4"/>
      <c r="Y936" s="4"/>
      <c r="Z936" s="101"/>
      <c r="AA936" s="50"/>
      <c r="AB936" s="50"/>
      <c r="AC936" s="1"/>
    </row>
    <row r="937" spans="3:29" ht="15" x14ac:dyDescent="0.25">
      <c r="C937" s="1"/>
      <c r="D937" s="1"/>
      <c r="E937" s="17"/>
      <c r="F937" s="17"/>
      <c r="G937" s="18"/>
      <c r="H937" s="19"/>
      <c r="I937" s="3"/>
      <c r="J937" s="52"/>
      <c r="L937" s="1"/>
      <c r="M937" s="1"/>
      <c r="N937" s="1"/>
      <c r="Q937" s="4"/>
      <c r="R937" s="2"/>
      <c r="U937" s="4"/>
      <c r="V937" s="4"/>
      <c r="W937" s="4"/>
      <c r="X937" s="4"/>
      <c r="Y937" s="4"/>
      <c r="Z937" s="101"/>
      <c r="AA937" s="50"/>
      <c r="AB937" s="50"/>
      <c r="AC937" s="1"/>
    </row>
    <row r="938" spans="3:29" ht="15" x14ac:dyDescent="0.25">
      <c r="C938" s="1"/>
      <c r="D938" s="1"/>
      <c r="E938" s="17"/>
      <c r="F938" s="17"/>
      <c r="G938" s="18"/>
      <c r="H938" s="19"/>
      <c r="I938" s="3"/>
      <c r="J938" s="52"/>
      <c r="L938" s="1"/>
      <c r="M938" s="1"/>
      <c r="N938" s="1"/>
      <c r="Q938" s="4"/>
      <c r="R938" s="2"/>
      <c r="U938" s="4"/>
      <c r="V938" s="4"/>
      <c r="W938" s="4"/>
      <c r="X938" s="4"/>
      <c r="Y938" s="4"/>
      <c r="Z938" s="101"/>
      <c r="AA938" s="50"/>
      <c r="AB938" s="50"/>
      <c r="AC938" s="1"/>
    </row>
    <row r="939" spans="3:29" ht="15" x14ac:dyDescent="0.25">
      <c r="C939" s="1"/>
      <c r="D939" s="1"/>
      <c r="E939" s="17"/>
      <c r="F939" s="17"/>
      <c r="G939" s="18"/>
      <c r="H939" s="19"/>
      <c r="I939" s="3"/>
      <c r="J939" s="52"/>
      <c r="L939" s="1"/>
      <c r="M939" s="1"/>
      <c r="N939" s="1"/>
      <c r="Q939" s="4"/>
      <c r="R939" s="2"/>
      <c r="U939" s="4"/>
      <c r="V939" s="4"/>
      <c r="W939" s="4"/>
      <c r="X939" s="4"/>
      <c r="Y939" s="4"/>
      <c r="Z939" s="101"/>
      <c r="AA939" s="50"/>
      <c r="AB939" s="50"/>
      <c r="AC939" s="1"/>
    </row>
    <row r="940" spans="3:29" ht="15" x14ac:dyDescent="0.25">
      <c r="C940" s="1"/>
      <c r="D940" s="1"/>
      <c r="E940" s="17"/>
      <c r="F940" s="17"/>
      <c r="G940" s="18"/>
      <c r="H940" s="19"/>
      <c r="I940" s="3"/>
      <c r="J940" s="52"/>
      <c r="L940" s="1"/>
      <c r="M940" s="1"/>
      <c r="N940" s="1"/>
      <c r="Q940" s="4"/>
      <c r="R940" s="2"/>
      <c r="U940" s="4"/>
      <c r="V940" s="4"/>
      <c r="W940" s="4"/>
      <c r="X940" s="4"/>
      <c r="Y940" s="4"/>
      <c r="Z940" s="101"/>
      <c r="AA940" s="50"/>
      <c r="AB940" s="50"/>
      <c r="AC940" s="1"/>
    </row>
    <row r="941" spans="3:29" ht="15" x14ac:dyDescent="0.25">
      <c r="C941" s="1"/>
      <c r="D941" s="1"/>
      <c r="E941" s="17"/>
      <c r="F941" s="17"/>
      <c r="G941" s="18"/>
      <c r="H941" s="19"/>
      <c r="I941" s="3"/>
      <c r="J941" s="52"/>
      <c r="L941" s="1"/>
      <c r="M941" s="1"/>
      <c r="N941" s="1"/>
      <c r="Q941" s="4"/>
      <c r="R941" s="2"/>
      <c r="U941" s="4"/>
      <c r="V941" s="4"/>
      <c r="W941" s="4"/>
      <c r="X941" s="4"/>
      <c r="Y941" s="4"/>
      <c r="Z941" s="101"/>
      <c r="AA941" s="50"/>
      <c r="AB941" s="50"/>
      <c r="AC941" s="1"/>
    </row>
    <row r="942" spans="3:29" ht="15" x14ac:dyDescent="0.25">
      <c r="C942" s="1"/>
      <c r="D942" s="1"/>
      <c r="E942" s="17"/>
      <c r="F942" s="17"/>
      <c r="G942" s="18"/>
      <c r="H942" s="19"/>
      <c r="I942" s="3"/>
      <c r="J942" s="52"/>
      <c r="L942" s="1"/>
      <c r="M942" s="1"/>
      <c r="N942" s="1"/>
      <c r="Q942" s="4"/>
      <c r="R942" s="2"/>
      <c r="U942" s="4"/>
      <c r="V942" s="4"/>
      <c r="W942" s="4"/>
      <c r="X942" s="4"/>
      <c r="Y942" s="4"/>
      <c r="Z942" s="101"/>
      <c r="AA942" s="50"/>
      <c r="AB942" s="50"/>
      <c r="AC942" s="1"/>
    </row>
    <row r="943" spans="3:29" ht="15" x14ac:dyDescent="0.25">
      <c r="C943" s="1"/>
      <c r="D943" s="1"/>
      <c r="E943" s="17"/>
      <c r="F943" s="17"/>
      <c r="G943" s="18"/>
      <c r="H943" s="19"/>
      <c r="I943" s="3"/>
      <c r="J943" s="52"/>
      <c r="L943" s="1"/>
      <c r="M943" s="1"/>
      <c r="N943" s="1"/>
      <c r="Q943" s="4"/>
      <c r="R943" s="2"/>
      <c r="U943" s="4"/>
      <c r="V943" s="4"/>
      <c r="W943" s="4"/>
      <c r="X943" s="4"/>
      <c r="Y943" s="4"/>
      <c r="Z943" s="101"/>
      <c r="AA943" s="50"/>
      <c r="AB943" s="50"/>
      <c r="AC943" s="1"/>
    </row>
    <row r="944" spans="3:29" ht="15" x14ac:dyDescent="0.25">
      <c r="C944" s="1"/>
      <c r="D944" s="1"/>
      <c r="E944" s="17"/>
      <c r="F944" s="17"/>
      <c r="G944" s="18"/>
      <c r="H944" s="19"/>
      <c r="I944" s="3"/>
      <c r="J944" s="52"/>
      <c r="L944" s="1"/>
      <c r="M944" s="1"/>
      <c r="N944" s="1"/>
      <c r="Q944" s="4"/>
      <c r="R944" s="2"/>
      <c r="U944" s="4"/>
      <c r="V944" s="4"/>
      <c r="W944" s="4"/>
      <c r="X944" s="4"/>
      <c r="Y944" s="4"/>
      <c r="Z944" s="101"/>
      <c r="AA944" s="50"/>
      <c r="AB944" s="50"/>
      <c r="AC944" s="1"/>
    </row>
    <row r="945" spans="3:29" ht="15" x14ac:dyDescent="0.25">
      <c r="C945" s="1"/>
      <c r="D945" s="1"/>
      <c r="E945" s="17"/>
      <c r="F945" s="17"/>
      <c r="G945" s="18"/>
      <c r="H945" s="19"/>
      <c r="I945" s="3"/>
      <c r="J945" s="52"/>
      <c r="L945" s="1"/>
      <c r="M945" s="1"/>
      <c r="N945" s="1"/>
      <c r="Q945" s="4"/>
      <c r="R945" s="2"/>
      <c r="U945" s="4"/>
      <c r="V945" s="4"/>
      <c r="W945" s="4"/>
      <c r="X945" s="4"/>
      <c r="Y945" s="4"/>
      <c r="Z945" s="101"/>
      <c r="AA945" s="50"/>
      <c r="AB945" s="50"/>
      <c r="AC945" s="1"/>
    </row>
    <row r="946" spans="3:29" ht="15" x14ac:dyDescent="0.25">
      <c r="C946" s="1"/>
      <c r="D946" s="1"/>
      <c r="E946" s="17"/>
      <c r="F946" s="17"/>
      <c r="G946" s="18"/>
      <c r="H946" s="19"/>
      <c r="I946" s="3"/>
      <c r="J946" s="52"/>
      <c r="L946" s="1"/>
      <c r="M946" s="1"/>
      <c r="N946" s="1"/>
      <c r="Q946" s="4"/>
      <c r="R946" s="2"/>
      <c r="U946" s="4"/>
      <c r="V946" s="4"/>
      <c r="W946" s="4"/>
      <c r="X946" s="4"/>
      <c r="Y946" s="4"/>
      <c r="Z946" s="101"/>
      <c r="AA946" s="50"/>
      <c r="AB946" s="50"/>
      <c r="AC946" s="1"/>
    </row>
    <row r="947" spans="3:29" ht="15" x14ac:dyDescent="0.25">
      <c r="C947" s="1"/>
      <c r="D947" s="1"/>
      <c r="E947" s="17"/>
      <c r="F947" s="17"/>
      <c r="G947" s="18"/>
      <c r="H947" s="19"/>
      <c r="I947" s="3"/>
      <c r="J947" s="52"/>
      <c r="L947" s="1"/>
      <c r="M947" s="1"/>
      <c r="N947" s="1"/>
      <c r="Q947" s="4"/>
      <c r="R947" s="2"/>
      <c r="U947" s="4"/>
      <c r="V947" s="4"/>
      <c r="W947" s="4"/>
      <c r="X947" s="4"/>
      <c r="Y947" s="4"/>
      <c r="Z947" s="101"/>
      <c r="AA947" s="50"/>
      <c r="AB947" s="50"/>
      <c r="AC947" s="1"/>
    </row>
    <row r="948" spans="3:29" ht="15" x14ac:dyDescent="0.25">
      <c r="C948" s="1"/>
      <c r="D948" s="1"/>
      <c r="E948" s="17"/>
      <c r="F948" s="17"/>
      <c r="G948" s="18"/>
      <c r="H948" s="19"/>
      <c r="I948" s="3"/>
      <c r="J948" s="52"/>
      <c r="L948" s="1"/>
      <c r="M948" s="1"/>
      <c r="N948" s="1"/>
      <c r="Q948" s="4"/>
      <c r="R948" s="2"/>
      <c r="U948" s="4"/>
      <c r="V948" s="4"/>
      <c r="W948" s="4"/>
      <c r="X948" s="4"/>
      <c r="Y948" s="4"/>
      <c r="Z948" s="101"/>
      <c r="AA948" s="50"/>
      <c r="AB948" s="50"/>
      <c r="AC948" s="1"/>
    </row>
    <row r="949" spans="3:29" ht="15" x14ac:dyDescent="0.25">
      <c r="C949" s="1"/>
      <c r="D949" s="1"/>
      <c r="E949" s="17"/>
      <c r="F949" s="17"/>
      <c r="G949" s="18"/>
      <c r="H949" s="19"/>
      <c r="I949" s="3"/>
      <c r="J949" s="52"/>
      <c r="L949" s="1"/>
      <c r="M949" s="1"/>
      <c r="N949" s="1"/>
      <c r="Q949" s="4"/>
      <c r="R949" s="2"/>
      <c r="U949" s="4"/>
      <c r="V949" s="4"/>
      <c r="W949" s="4"/>
      <c r="X949" s="4"/>
      <c r="Y949" s="4"/>
      <c r="Z949" s="101"/>
      <c r="AA949" s="50"/>
      <c r="AB949" s="50"/>
      <c r="AC949" s="1"/>
    </row>
    <row r="950" spans="3:29" ht="15" x14ac:dyDescent="0.25">
      <c r="C950" s="1"/>
      <c r="D950" s="1"/>
      <c r="E950" s="17"/>
      <c r="F950" s="17"/>
      <c r="G950" s="18"/>
      <c r="H950" s="19"/>
      <c r="I950" s="3"/>
      <c r="J950" s="52"/>
      <c r="L950" s="1"/>
      <c r="M950" s="1"/>
      <c r="N950" s="1"/>
      <c r="Q950" s="4"/>
      <c r="R950" s="2"/>
      <c r="U950" s="4"/>
      <c r="V950" s="4"/>
      <c r="W950" s="4"/>
      <c r="X950" s="4"/>
      <c r="Y950" s="4"/>
      <c r="Z950" s="101"/>
      <c r="AA950" s="50"/>
      <c r="AB950" s="50"/>
      <c r="AC950" s="1"/>
    </row>
    <row r="951" spans="3:29" ht="15" x14ac:dyDescent="0.25">
      <c r="C951" s="1"/>
      <c r="D951" s="1"/>
      <c r="E951" s="17"/>
      <c r="F951" s="17"/>
      <c r="G951" s="18"/>
      <c r="H951" s="19"/>
      <c r="I951" s="3"/>
      <c r="J951" s="52"/>
      <c r="L951" s="1"/>
      <c r="M951" s="1"/>
      <c r="N951" s="1"/>
      <c r="Q951" s="4"/>
      <c r="R951" s="2"/>
      <c r="U951" s="4"/>
      <c r="V951" s="4"/>
      <c r="W951" s="4"/>
      <c r="X951" s="4"/>
      <c r="Y951" s="4"/>
      <c r="Z951" s="101"/>
      <c r="AA951" s="50"/>
      <c r="AB951" s="50"/>
      <c r="AC951" s="1"/>
    </row>
    <row r="952" spans="3:29" ht="15" x14ac:dyDescent="0.25">
      <c r="C952" s="1"/>
      <c r="D952" s="1"/>
      <c r="E952" s="17"/>
      <c r="F952" s="17"/>
      <c r="G952" s="18"/>
      <c r="H952" s="19"/>
      <c r="I952" s="3"/>
      <c r="J952" s="52"/>
      <c r="L952" s="1"/>
      <c r="M952" s="1"/>
      <c r="N952" s="1"/>
      <c r="Q952" s="4"/>
      <c r="R952" s="2"/>
      <c r="U952" s="4"/>
      <c r="V952" s="4"/>
      <c r="W952" s="4"/>
      <c r="X952" s="4"/>
      <c r="Y952" s="4"/>
      <c r="Z952" s="101"/>
      <c r="AA952" s="50"/>
      <c r="AB952" s="50"/>
      <c r="AC952" s="1"/>
    </row>
    <row r="953" spans="3:29" ht="15" x14ac:dyDescent="0.25">
      <c r="C953" s="1"/>
      <c r="D953" s="1"/>
      <c r="E953" s="17"/>
      <c r="F953" s="17"/>
      <c r="G953" s="18"/>
      <c r="H953" s="19"/>
      <c r="I953" s="3"/>
      <c r="J953" s="52"/>
      <c r="L953" s="1"/>
      <c r="M953" s="1"/>
      <c r="N953" s="1"/>
      <c r="Q953" s="4"/>
      <c r="R953" s="2"/>
      <c r="U953" s="4"/>
      <c r="V953" s="4"/>
      <c r="W953" s="4"/>
      <c r="X953" s="4"/>
      <c r="Y953" s="4"/>
      <c r="Z953" s="101"/>
      <c r="AA953" s="50"/>
      <c r="AB953" s="50"/>
      <c r="AC953" s="1"/>
    </row>
    <row r="954" spans="3:29" ht="15" x14ac:dyDescent="0.25">
      <c r="C954" s="1"/>
      <c r="D954" s="1"/>
      <c r="E954" s="17"/>
      <c r="F954" s="17"/>
      <c r="G954" s="18"/>
      <c r="H954" s="19"/>
      <c r="I954" s="3"/>
      <c r="J954" s="52"/>
      <c r="L954" s="1"/>
      <c r="M954" s="1"/>
      <c r="N954" s="1"/>
      <c r="Q954" s="4"/>
      <c r="R954" s="2"/>
      <c r="U954" s="4"/>
      <c r="V954" s="4"/>
      <c r="W954" s="4"/>
      <c r="X954" s="4"/>
      <c r="Y954" s="4"/>
      <c r="Z954" s="101"/>
      <c r="AA954" s="50"/>
      <c r="AB954" s="50"/>
      <c r="AC954" s="1"/>
    </row>
    <row r="955" spans="3:29" ht="15" x14ac:dyDescent="0.25">
      <c r="C955" s="1"/>
      <c r="D955" s="1"/>
      <c r="E955" s="17"/>
      <c r="F955" s="17"/>
      <c r="G955" s="18"/>
      <c r="H955" s="19"/>
      <c r="I955" s="3"/>
      <c r="J955" s="52"/>
      <c r="L955" s="1"/>
      <c r="M955" s="1"/>
      <c r="N955" s="1"/>
      <c r="Q955" s="4"/>
      <c r="R955" s="2"/>
      <c r="U955" s="4"/>
      <c r="V955" s="4"/>
      <c r="W955" s="4"/>
      <c r="X955" s="4"/>
      <c r="Y955" s="4"/>
      <c r="Z955" s="101"/>
      <c r="AA955" s="50"/>
      <c r="AB955" s="50"/>
      <c r="AC955" s="1"/>
    </row>
    <row r="956" spans="3:29" ht="15" x14ac:dyDescent="0.25">
      <c r="C956" s="1"/>
      <c r="D956" s="1"/>
      <c r="E956" s="17"/>
      <c r="F956" s="17"/>
      <c r="G956" s="18"/>
      <c r="H956" s="19"/>
      <c r="I956" s="3"/>
      <c r="J956" s="52"/>
      <c r="L956" s="1"/>
      <c r="M956" s="1"/>
      <c r="N956" s="1"/>
      <c r="Q956" s="4"/>
      <c r="R956" s="2"/>
      <c r="U956" s="4"/>
      <c r="V956" s="4"/>
      <c r="W956" s="4"/>
      <c r="X956" s="4"/>
      <c r="Y956" s="4"/>
      <c r="Z956" s="101"/>
      <c r="AA956" s="50"/>
      <c r="AB956" s="50"/>
      <c r="AC956" s="1"/>
    </row>
    <row r="957" spans="3:29" ht="15" x14ac:dyDescent="0.25">
      <c r="C957" s="1"/>
      <c r="D957" s="1"/>
      <c r="E957" s="17"/>
      <c r="F957" s="17"/>
      <c r="G957" s="18"/>
      <c r="H957" s="19"/>
      <c r="I957" s="3"/>
      <c r="J957" s="52"/>
      <c r="L957" s="1"/>
      <c r="M957" s="1"/>
      <c r="N957" s="1"/>
      <c r="Q957" s="4"/>
      <c r="R957" s="2"/>
      <c r="U957" s="4"/>
      <c r="V957" s="4"/>
      <c r="W957" s="4"/>
      <c r="X957" s="4"/>
      <c r="Y957" s="4"/>
      <c r="Z957" s="101"/>
      <c r="AA957" s="50"/>
      <c r="AB957" s="50"/>
      <c r="AC957" s="1"/>
    </row>
    <row r="958" spans="3:29" ht="15" x14ac:dyDescent="0.25">
      <c r="C958" s="1"/>
      <c r="D958" s="1"/>
      <c r="E958" s="17"/>
      <c r="F958" s="17"/>
      <c r="G958" s="18"/>
      <c r="H958" s="19"/>
      <c r="I958" s="3"/>
      <c r="J958" s="52"/>
      <c r="L958" s="1"/>
      <c r="M958" s="1"/>
      <c r="N958" s="1"/>
      <c r="Q958" s="4"/>
      <c r="R958" s="2"/>
      <c r="U958" s="4"/>
      <c r="V958" s="4"/>
      <c r="W958" s="4"/>
      <c r="X958" s="4"/>
      <c r="Y958" s="4"/>
      <c r="Z958" s="101"/>
      <c r="AA958" s="50"/>
      <c r="AB958" s="50"/>
      <c r="AC958" s="1"/>
    </row>
    <row r="959" spans="3:29" ht="15" x14ac:dyDescent="0.25">
      <c r="C959" s="1"/>
      <c r="D959" s="1"/>
      <c r="E959" s="17"/>
      <c r="F959" s="17"/>
      <c r="G959" s="18"/>
      <c r="H959" s="19"/>
      <c r="I959" s="3"/>
      <c r="J959" s="52"/>
      <c r="L959" s="1"/>
      <c r="M959" s="1"/>
      <c r="N959" s="1"/>
      <c r="Q959" s="4"/>
      <c r="R959" s="2"/>
      <c r="U959" s="4"/>
      <c r="V959" s="4"/>
      <c r="W959" s="4"/>
      <c r="X959" s="4"/>
      <c r="Y959" s="4"/>
      <c r="Z959" s="101"/>
      <c r="AA959" s="50"/>
      <c r="AB959" s="50"/>
      <c r="AC959" s="1"/>
    </row>
    <row r="960" spans="3:29" ht="15" x14ac:dyDescent="0.25">
      <c r="C960" s="1"/>
      <c r="D960" s="1"/>
      <c r="E960" s="17"/>
      <c r="F960" s="17"/>
      <c r="G960" s="18"/>
      <c r="H960" s="19"/>
      <c r="I960" s="3"/>
      <c r="J960" s="52"/>
      <c r="L960" s="1"/>
      <c r="M960" s="1"/>
      <c r="N960" s="1"/>
      <c r="Q960" s="4"/>
      <c r="R960" s="2"/>
      <c r="U960" s="4"/>
      <c r="V960" s="4"/>
      <c r="W960" s="4"/>
      <c r="X960" s="4"/>
      <c r="Y960" s="4"/>
      <c r="Z960" s="101"/>
      <c r="AA960" s="50"/>
      <c r="AB960" s="50"/>
      <c r="AC960" s="1"/>
    </row>
    <row r="961" spans="3:29" ht="15" x14ac:dyDescent="0.25">
      <c r="C961" s="1"/>
      <c r="D961" s="1"/>
      <c r="E961" s="17"/>
      <c r="F961" s="17"/>
      <c r="G961" s="18"/>
      <c r="H961" s="19"/>
      <c r="I961" s="3"/>
      <c r="J961" s="52"/>
      <c r="L961" s="1"/>
      <c r="M961" s="1"/>
      <c r="N961" s="1"/>
      <c r="Q961" s="4"/>
      <c r="R961" s="2"/>
      <c r="U961" s="4"/>
      <c r="V961" s="4"/>
      <c r="W961" s="4"/>
      <c r="X961" s="4"/>
      <c r="Y961" s="4"/>
      <c r="Z961" s="101"/>
      <c r="AA961" s="50"/>
      <c r="AB961" s="50"/>
      <c r="AC961" s="1"/>
    </row>
    <row r="962" spans="3:29" ht="15" x14ac:dyDescent="0.25">
      <c r="C962" s="1"/>
      <c r="D962" s="1"/>
      <c r="E962" s="17"/>
      <c r="F962" s="17"/>
      <c r="G962" s="18"/>
      <c r="H962" s="19"/>
      <c r="I962" s="3"/>
      <c r="J962" s="52"/>
      <c r="L962" s="1"/>
      <c r="M962" s="1"/>
      <c r="N962" s="1"/>
      <c r="Q962" s="4"/>
      <c r="R962" s="2"/>
      <c r="U962" s="4"/>
      <c r="V962" s="4"/>
      <c r="W962" s="4"/>
      <c r="X962" s="4"/>
      <c r="Y962" s="4"/>
      <c r="Z962" s="101"/>
      <c r="AA962" s="50"/>
      <c r="AB962" s="50"/>
      <c r="AC962" s="1"/>
    </row>
    <row r="963" spans="3:29" ht="15" x14ac:dyDescent="0.25">
      <c r="C963" s="1"/>
      <c r="D963" s="1"/>
      <c r="E963" s="17"/>
      <c r="F963" s="17"/>
      <c r="G963" s="18"/>
      <c r="H963" s="19"/>
      <c r="I963" s="3"/>
      <c r="J963" s="52"/>
      <c r="L963" s="1"/>
      <c r="M963" s="1"/>
      <c r="N963" s="1"/>
      <c r="Q963" s="4"/>
      <c r="R963" s="2"/>
      <c r="U963" s="4"/>
      <c r="V963" s="4"/>
      <c r="W963" s="4"/>
      <c r="X963" s="4"/>
      <c r="Y963" s="4"/>
      <c r="Z963" s="101"/>
      <c r="AA963" s="50"/>
      <c r="AB963" s="50"/>
      <c r="AC963" s="1"/>
    </row>
    <row r="964" spans="3:29" ht="15" x14ac:dyDescent="0.25">
      <c r="C964" s="1"/>
      <c r="D964" s="1"/>
      <c r="E964" s="17"/>
      <c r="F964" s="17"/>
      <c r="G964" s="18"/>
      <c r="H964" s="19"/>
      <c r="I964" s="3"/>
      <c r="J964" s="52"/>
      <c r="L964" s="1"/>
      <c r="M964" s="1"/>
      <c r="N964" s="1"/>
      <c r="Q964" s="4"/>
      <c r="R964" s="2"/>
      <c r="U964" s="4"/>
      <c r="V964" s="4"/>
      <c r="W964" s="4"/>
      <c r="X964" s="4"/>
      <c r="Y964" s="4"/>
      <c r="Z964" s="101"/>
      <c r="AA964" s="50"/>
      <c r="AB964" s="50"/>
      <c r="AC964" s="1"/>
    </row>
    <row r="965" spans="3:29" ht="15" x14ac:dyDescent="0.25">
      <c r="C965" s="1"/>
      <c r="D965" s="1"/>
      <c r="E965" s="17"/>
      <c r="F965" s="17"/>
      <c r="G965" s="18"/>
      <c r="H965" s="19"/>
      <c r="I965" s="3"/>
      <c r="J965" s="52"/>
      <c r="L965" s="1"/>
      <c r="M965" s="1"/>
      <c r="N965" s="1"/>
      <c r="Q965" s="4"/>
      <c r="R965" s="2"/>
      <c r="U965" s="4"/>
      <c r="V965" s="4"/>
      <c r="W965" s="4"/>
      <c r="X965" s="4"/>
      <c r="Y965" s="4"/>
      <c r="Z965" s="101"/>
      <c r="AA965" s="50"/>
      <c r="AB965" s="50"/>
      <c r="AC965" s="1"/>
    </row>
    <row r="966" spans="3:29" ht="15" x14ac:dyDescent="0.25">
      <c r="C966" s="1"/>
      <c r="D966" s="1"/>
      <c r="E966" s="17"/>
      <c r="F966" s="17"/>
      <c r="G966" s="18"/>
      <c r="H966" s="19"/>
      <c r="I966" s="3"/>
      <c r="J966" s="52"/>
      <c r="L966" s="1"/>
      <c r="M966" s="1"/>
      <c r="N966" s="1"/>
      <c r="Q966" s="4"/>
      <c r="R966" s="2"/>
      <c r="U966" s="4"/>
      <c r="V966" s="4"/>
      <c r="W966" s="4"/>
      <c r="X966" s="4"/>
      <c r="Y966" s="4"/>
      <c r="Z966" s="101"/>
      <c r="AA966" s="50"/>
      <c r="AB966" s="50"/>
      <c r="AC966" s="1"/>
    </row>
    <row r="967" spans="3:29" ht="15" x14ac:dyDescent="0.25">
      <c r="C967" s="1"/>
      <c r="D967" s="1"/>
      <c r="E967" s="17"/>
      <c r="F967" s="17"/>
      <c r="G967" s="18"/>
      <c r="H967" s="19"/>
      <c r="I967" s="3"/>
      <c r="J967" s="52"/>
      <c r="L967" s="1"/>
      <c r="M967" s="1"/>
      <c r="N967" s="1"/>
      <c r="Q967" s="4"/>
      <c r="R967" s="2"/>
      <c r="U967" s="4"/>
      <c r="V967" s="4"/>
      <c r="W967" s="4"/>
      <c r="X967" s="4"/>
      <c r="Y967" s="4"/>
      <c r="Z967" s="101"/>
      <c r="AA967" s="50"/>
      <c r="AB967" s="50"/>
      <c r="AC967" s="1"/>
    </row>
    <row r="968" spans="3:29" ht="15" x14ac:dyDescent="0.25">
      <c r="C968" s="1"/>
      <c r="D968" s="1"/>
      <c r="E968" s="17"/>
      <c r="F968" s="17"/>
      <c r="G968" s="18"/>
      <c r="H968" s="19"/>
      <c r="I968" s="3"/>
      <c r="J968" s="52"/>
      <c r="L968" s="1"/>
      <c r="M968" s="1"/>
      <c r="N968" s="1"/>
      <c r="Q968" s="4"/>
      <c r="R968" s="2"/>
      <c r="U968" s="4"/>
      <c r="V968" s="4"/>
      <c r="W968" s="4"/>
      <c r="X968" s="4"/>
      <c r="Y968" s="4"/>
      <c r="Z968" s="101"/>
      <c r="AA968" s="50"/>
      <c r="AB968" s="50"/>
      <c r="AC968" s="1"/>
    </row>
    <row r="969" spans="3:29" ht="15" x14ac:dyDescent="0.25">
      <c r="C969" s="1"/>
      <c r="D969" s="1"/>
      <c r="E969" s="17"/>
      <c r="F969" s="17"/>
      <c r="G969" s="18"/>
      <c r="H969" s="19"/>
      <c r="I969" s="3"/>
      <c r="J969" s="52"/>
      <c r="L969" s="1"/>
      <c r="M969" s="1"/>
      <c r="N969" s="1"/>
      <c r="Q969" s="4"/>
      <c r="R969" s="2"/>
      <c r="U969" s="4"/>
      <c r="V969" s="4"/>
      <c r="W969" s="4"/>
      <c r="X969" s="4"/>
      <c r="Y969" s="4"/>
      <c r="Z969" s="101"/>
      <c r="AA969" s="50"/>
      <c r="AB969" s="50"/>
      <c r="AC969" s="1"/>
    </row>
    <row r="970" spans="3:29" ht="15" x14ac:dyDescent="0.25">
      <c r="C970" s="1"/>
      <c r="D970" s="1"/>
      <c r="E970" s="17"/>
      <c r="F970" s="17"/>
      <c r="G970" s="18"/>
      <c r="H970" s="19"/>
      <c r="I970" s="3"/>
      <c r="J970" s="52"/>
      <c r="L970" s="1"/>
      <c r="M970" s="1"/>
      <c r="N970" s="1"/>
      <c r="Q970" s="4"/>
      <c r="R970" s="2"/>
      <c r="U970" s="4"/>
      <c r="V970" s="4"/>
      <c r="W970" s="4"/>
      <c r="X970" s="4"/>
      <c r="Y970" s="4"/>
      <c r="Z970" s="101"/>
      <c r="AA970" s="50"/>
      <c r="AB970" s="50"/>
      <c r="AC970" s="1"/>
    </row>
    <row r="971" spans="3:29" ht="15" x14ac:dyDescent="0.25">
      <c r="C971" s="1"/>
      <c r="D971" s="1"/>
      <c r="E971" s="17"/>
      <c r="F971" s="17"/>
      <c r="G971" s="18"/>
      <c r="H971" s="19"/>
      <c r="I971" s="3"/>
      <c r="J971" s="52"/>
      <c r="L971" s="1"/>
      <c r="M971" s="1"/>
      <c r="N971" s="1"/>
      <c r="Q971" s="4"/>
      <c r="R971" s="2"/>
      <c r="U971" s="4"/>
      <c r="V971" s="4"/>
      <c r="W971" s="4"/>
      <c r="X971" s="4"/>
      <c r="Y971" s="4"/>
      <c r="Z971" s="101"/>
      <c r="AA971" s="50"/>
      <c r="AB971" s="50"/>
      <c r="AC971" s="1"/>
    </row>
    <row r="972" spans="3:29" ht="15" x14ac:dyDescent="0.25">
      <c r="C972" s="1"/>
      <c r="D972" s="1"/>
      <c r="E972" s="17"/>
      <c r="F972" s="17"/>
      <c r="G972" s="18"/>
      <c r="H972" s="19"/>
      <c r="I972" s="3"/>
      <c r="J972" s="52"/>
      <c r="L972" s="1"/>
      <c r="M972" s="1"/>
      <c r="N972" s="1"/>
      <c r="Q972" s="4"/>
      <c r="R972" s="2"/>
      <c r="U972" s="4"/>
      <c r="V972" s="4"/>
      <c r="W972" s="4"/>
      <c r="X972" s="4"/>
      <c r="Y972" s="4"/>
      <c r="Z972" s="101"/>
      <c r="AA972" s="50"/>
      <c r="AB972" s="50"/>
      <c r="AC972" s="1"/>
    </row>
  </sheetData>
  <autoFilter ref="A2:AG151" xr:uid="{227E9981-54AD-4893-85D6-50E230D1C908}"/>
  <conditionalFormatting sqref="B1:B83 B85:B1048576">
    <cfRule type="duplicateValues" dxfId="0" priority="1"/>
  </conditionalFormatting>
  <dataValidations count="11">
    <dataValidation type="textLength" showInputMessage="1" showErrorMessage="1" sqref="N31:N33 M116:N118 M149:N150 L64:L74 M144:N144 K45:K82 L3:M4 M138:M139 L27 M146:N146 L136:L139 L128:L129 L132:L134 N125:N126 L29:L62 K38:K40 L98:L124 L143:L147 K99:K147 K148:L1048576 L76:L95 M101 M27:M33 N27:N29 K84:K91" xr:uid="{658EB159-8847-40FC-A3BA-245B06CCB05F}">
      <formula1>1</formula1>
      <formula2>250</formula2>
    </dataValidation>
    <dataValidation type="textLength" showErrorMessage="1" errorTitle="Exceeds 250 Characters" error="Revise input to be 250 characters or less. " sqref="L2" xr:uid="{19AB4738-0D45-44DA-BF32-517F8403C0F9}">
      <formula1>1</formula1>
      <formula2>250</formula2>
    </dataValidation>
    <dataValidation type="textLength" showErrorMessage="1" errorTitle="Exceeds 250 Characters" error="Revise input to be 250 Characters or less. " sqref="M2:N2" xr:uid="{7D693325-D51A-49C9-8BDC-9C7B22D31104}">
      <formula1>1</formula1>
      <formula2>250</formula2>
    </dataValidation>
    <dataValidation type="textLength" showErrorMessage="1" errorTitle="Exceeds 1500 Character" error="Please revise response to be 1500 characters or less." promptTitle="Program Description" sqref="K2:K33 L28" xr:uid="{FAB27BF8-0F82-4D90-8FAE-0DFC2DE3F852}">
      <formula1>1</formula1>
      <formula2>1500</formula2>
    </dataValidation>
    <dataValidation type="list" allowBlank="1" sqref="M143:N143 M136:N137 M98:M100 M145:N145 M119:N124 M128:N129 M132:N134 N105:N115 M151:N1048576 N92:N94 M102:M115 M34:M76 N67:N69 N138:N139 N76:N77 M81:M94 N147 N51 N79:N83 N34:N48 M147:M148 N60 N65" xr:uid="{25DAE563-A722-4A27-AE6F-2981A7C9CEEC}">
      <formula1>#REF!</formula1>
    </dataValidation>
    <dataValidation showInputMessage="1" showErrorMessage="1" sqref="K36 K42:K43" xr:uid="{D5FA6F93-56F7-4AB5-A66D-A66AEED5A5CC}"/>
    <dataValidation type="textLength" showErrorMessage="1" errorTitle="Exceeds 250 characters" error="Revise input to be 250 characters or less. " sqref="M135:N135 M130:N131 M125:M127 N127" xr:uid="{8B836AD3-7276-4414-8272-C16ED45F5245}">
      <formula1>1</formula1>
      <formula2>250</formula2>
    </dataValidation>
    <dataValidation type="textLength" showErrorMessage="1" errorTitle="Exceeds 250 characters" error="Revise input to be 250 characters or less." sqref="L125:L127 L130:L131 L140:N140" xr:uid="{35670A63-6F92-4154-9771-ED76B6180B04}">
      <formula1>1</formula1>
      <formula2>250</formula2>
    </dataValidation>
    <dataValidation type="textLength" allowBlank="1" showErrorMessage="1" errorTitle="Exceeds 1500 characters" error="Please revise input to be 1500 characters or less. " sqref="L135" xr:uid="{12A521EC-3133-4E8C-BA7C-B181E8CB74FC}">
      <formula1>50</formula1>
      <formula2>1500</formula2>
    </dataValidation>
    <dataValidation type="textLength" showInputMessage="1" showErrorMessage="1" sqref="K41" xr:uid="{5EB9FEA5-F887-4972-AD9A-FA417FB8DA1C}">
      <formula1>1</formula1>
      <formula2>1500</formula2>
    </dataValidation>
    <dataValidation type="list" allowBlank="1" showInputMessage="1" showErrorMessage="1" sqref="AD149 AE149:AE150 AD3:AE147" xr:uid="{77FB4BF4-74B4-429C-BED6-8FEE1D5264F1}">
      <formula1>#REF!</formula1>
    </dataValidation>
  </dataValidations>
  <printOptions gridLines="1"/>
  <pageMargins left="0.25" right="0.25" top="0.75" bottom="0.75" header="0.3" footer="0.3"/>
  <pageSetup paperSize="5" scale="24" fitToHeight="13"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15D25C1-B81E-4F1D-9A93-42E0CE35C266}">
          <x14:formula1>
            <xm:f>'Data Validation'!$H$2:$H$4</xm:f>
          </x14:formula1>
          <xm:sqref>AD1:AD2 AD150:AD1048576 AD148</xm:sqref>
        </x14:dataValidation>
        <x14:dataValidation type="list" allowBlank="1" xr:uid="{3C786AE6-C4DD-4EC1-B630-7A04A32BABB3}">
          <x14:formula1>
            <xm:f>'Data Validation'!$B$2:$B$4</xm:f>
          </x14:formula1>
          <xm:sqref>AB1:AB60 AB63 AB67:AB86 AB88:AB94 AB98:AB1048576</xm:sqref>
        </x14:dataValidation>
        <x14:dataValidation type="list" allowBlank="1" xr:uid="{5AC47B64-B5DF-45FC-A146-82CAFFD880C9}">
          <x14:formula1>
            <xm:f>'Data Validation'!$D$2:$D$5</xm:f>
          </x14:formula1>
          <xm:sqref>O1:O2 O151:O1048576</xm:sqref>
        </x14:dataValidation>
        <x14:dataValidation type="list" allowBlank="1" xr:uid="{6311BB2B-C848-4EC5-A50F-9484A3621E38}">
          <x14:formula1>
            <xm:f>'Data Validation'!$A$2:$A$3</xm:f>
          </x14:formula1>
          <xm:sqref>AC1:AC1048576</xm:sqref>
        </x14:dataValidation>
        <x14:dataValidation type="list" allowBlank="1" xr:uid="{84E712C5-15C8-4DCF-AFBB-9AEF8D3E9705}">
          <x14:formula1>
            <xm:f>'Data Validation'!$D$2:$D$6</xm:f>
          </x14:formula1>
          <xm:sqref>O3:O150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408-3A5C-4123-9E90-A537E3DA2C6F}">
  <dimension ref="A3:B52"/>
  <sheetViews>
    <sheetView workbookViewId="0">
      <selection activeCell="A46" sqref="A46"/>
    </sheetView>
  </sheetViews>
  <sheetFormatPr defaultRowHeight="15" x14ac:dyDescent="0.25"/>
  <cols>
    <col min="1" max="1" width="32.5703125" bestFit="1" customWidth="1"/>
    <col min="2" max="2" width="23.5703125" bestFit="1" customWidth="1"/>
    <col min="3" max="3" width="22.140625" bestFit="1" customWidth="1"/>
    <col min="4" max="4" width="23.5703125" bestFit="1" customWidth="1"/>
    <col min="5" max="5" width="11.85546875" bestFit="1" customWidth="1"/>
  </cols>
  <sheetData>
    <row r="3" spans="1:2" x14ac:dyDescent="0.25">
      <c r="A3" s="20" t="s">
        <v>1010</v>
      </c>
      <c r="B3" t="s">
        <v>1011</v>
      </c>
    </row>
    <row r="4" spans="1:2" x14ac:dyDescent="0.25">
      <c r="A4" s="21" t="s">
        <v>26</v>
      </c>
      <c r="B4">
        <v>48</v>
      </c>
    </row>
    <row r="5" spans="1:2" x14ac:dyDescent="0.25">
      <c r="A5" s="21" t="s">
        <v>22</v>
      </c>
      <c r="B5">
        <v>18</v>
      </c>
    </row>
    <row r="6" spans="1:2" x14ac:dyDescent="0.25">
      <c r="A6" s="21" t="s">
        <v>17</v>
      </c>
      <c r="B6">
        <v>72</v>
      </c>
    </row>
    <row r="7" spans="1:2" x14ac:dyDescent="0.25">
      <c r="A7" s="21" t="s">
        <v>11</v>
      </c>
      <c r="B7">
        <v>9</v>
      </c>
    </row>
    <row r="8" spans="1:2" x14ac:dyDescent="0.25">
      <c r="A8" s="21" t="s">
        <v>29</v>
      </c>
      <c r="B8">
        <v>1</v>
      </c>
    </row>
    <row r="9" spans="1:2" x14ac:dyDescent="0.25">
      <c r="A9" s="21" t="s">
        <v>1012</v>
      </c>
      <c r="B9">
        <v>148</v>
      </c>
    </row>
    <row r="12" spans="1:2" x14ac:dyDescent="0.25">
      <c r="A12" s="20" t="s">
        <v>1010</v>
      </c>
      <c r="B12" t="s">
        <v>1013</v>
      </c>
    </row>
    <row r="13" spans="1:2" x14ac:dyDescent="0.25">
      <c r="A13" s="21" t="s">
        <v>158</v>
      </c>
      <c r="B13" s="22">
        <v>87878880.99000001</v>
      </c>
    </row>
    <row r="14" spans="1:2" x14ac:dyDescent="0.25">
      <c r="A14" s="21" t="s">
        <v>20</v>
      </c>
      <c r="B14" s="22">
        <v>8538216.5</v>
      </c>
    </row>
    <row r="15" spans="1:2" x14ac:dyDescent="0.25">
      <c r="A15" s="21" t="s">
        <v>25</v>
      </c>
      <c r="B15" s="22">
        <v>438447561.70999998</v>
      </c>
    </row>
    <row r="16" spans="1:2" x14ac:dyDescent="0.25">
      <c r="A16" s="21" t="s">
        <v>459</v>
      </c>
      <c r="B16" s="22">
        <v>14635622.93</v>
      </c>
    </row>
    <row r="17" spans="1:2" x14ac:dyDescent="0.25">
      <c r="A17" s="21" t="s">
        <v>1012</v>
      </c>
      <c r="B17" s="22">
        <v>549500282.13</v>
      </c>
    </row>
    <row r="22" spans="1:2" x14ac:dyDescent="0.25">
      <c r="A22" s="20" t="s">
        <v>1010</v>
      </c>
      <c r="B22" t="s">
        <v>1013</v>
      </c>
    </row>
    <row r="23" spans="1:2" x14ac:dyDescent="0.25">
      <c r="A23" s="21" t="s">
        <v>159</v>
      </c>
      <c r="B23" s="22">
        <v>130285087.48999999</v>
      </c>
    </row>
    <row r="24" spans="1:2" x14ac:dyDescent="0.25">
      <c r="A24" s="21" t="s">
        <v>665</v>
      </c>
      <c r="B24" s="22">
        <v>80044280</v>
      </c>
    </row>
    <row r="25" spans="1:2" x14ac:dyDescent="0.25">
      <c r="A25" s="21" t="s">
        <v>113</v>
      </c>
      <c r="B25" s="22">
        <v>186241068.68000001</v>
      </c>
    </row>
    <row r="26" spans="1:2" x14ac:dyDescent="0.25">
      <c r="A26" s="21" t="s">
        <v>127</v>
      </c>
      <c r="B26" s="22">
        <v>75142298.980000004</v>
      </c>
    </row>
    <row r="27" spans="1:2" x14ac:dyDescent="0.25">
      <c r="A27" s="21" t="s">
        <v>150</v>
      </c>
      <c r="B27" s="22">
        <v>18451221.699999999</v>
      </c>
    </row>
    <row r="28" spans="1:2" x14ac:dyDescent="0.25">
      <c r="A28" s="21" t="s">
        <v>120</v>
      </c>
      <c r="B28" s="22">
        <v>59336325.279999994</v>
      </c>
    </row>
    <row r="29" spans="1:2" x14ac:dyDescent="0.25">
      <c r="A29" s="21" t="s">
        <v>1012</v>
      </c>
      <c r="B29" s="22">
        <v>549500282.13</v>
      </c>
    </row>
    <row r="32" spans="1:2" x14ac:dyDescent="0.25">
      <c r="A32" s="20" t="s">
        <v>1010</v>
      </c>
      <c r="B32" t="s">
        <v>1011</v>
      </c>
    </row>
    <row r="33" spans="1:2" x14ac:dyDescent="0.25">
      <c r="A33" s="21" t="s">
        <v>159</v>
      </c>
      <c r="B33">
        <v>40</v>
      </c>
    </row>
    <row r="34" spans="1:2" x14ac:dyDescent="0.25">
      <c r="A34" s="21" t="s">
        <v>665</v>
      </c>
      <c r="B34">
        <v>3</v>
      </c>
    </row>
    <row r="35" spans="1:2" x14ac:dyDescent="0.25">
      <c r="A35" s="21" t="s">
        <v>113</v>
      </c>
      <c r="B35">
        <v>37</v>
      </c>
    </row>
    <row r="36" spans="1:2" x14ac:dyDescent="0.25">
      <c r="A36" s="21" t="s">
        <v>127</v>
      </c>
      <c r="B36">
        <v>21</v>
      </c>
    </row>
    <row r="37" spans="1:2" x14ac:dyDescent="0.25">
      <c r="A37" s="21" t="s">
        <v>150</v>
      </c>
      <c r="B37">
        <v>19</v>
      </c>
    </row>
    <row r="38" spans="1:2" x14ac:dyDescent="0.25">
      <c r="A38" s="21" t="s">
        <v>120</v>
      </c>
      <c r="B38">
        <v>28</v>
      </c>
    </row>
    <row r="39" spans="1:2" x14ac:dyDescent="0.25">
      <c r="A39" s="21" t="s">
        <v>1012</v>
      </c>
      <c r="B39">
        <v>148</v>
      </c>
    </row>
    <row r="42" spans="1:2" x14ac:dyDescent="0.25">
      <c r="A42" s="114" t="s">
        <v>1014</v>
      </c>
    </row>
    <row r="43" spans="1:2" x14ac:dyDescent="0.25">
      <c r="A43" s="20" t="s">
        <v>1010</v>
      </c>
      <c r="B43" t="s">
        <v>1011</v>
      </c>
    </row>
    <row r="44" spans="1:2" x14ac:dyDescent="0.25">
      <c r="A44" s="21" t="s">
        <v>337</v>
      </c>
      <c r="B44">
        <v>1</v>
      </c>
    </row>
    <row r="45" spans="1:2" x14ac:dyDescent="0.25">
      <c r="A45" s="21" t="s">
        <v>112</v>
      </c>
      <c r="B45">
        <v>118</v>
      </c>
    </row>
    <row r="46" spans="1:2" x14ac:dyDescent="0.25">
      <c r="A46" s="21" t="s">
        <v>252</v>
      </c>
      <c r="B46">
        <v>3</v>
      </c>
    </row>
    <row r="47" spans="1:2" x14ac:dyDescent="0.25">
      <c r="A47" s="21" t="s">
        <v>274</v>
      </c>
      <c r="B47">
        <v>1</v>
      </c>
    </row>
    <row r="48" spans="1:2" x14ac:dyDescent="0.25">
      <c r="A48" s="21" t="s">
        <v>452</v>
      </c>
      <c r="B48">
        <v>5</v>
      </c>
    </row>
    <row r="49" spans="1:2" x14ac:dyDescent="0.25">
      <c r="A49" s="21" t="s">
        <v>474</v>
      </c>
      <c r="B49">
        <v>9</v>
      </c>
    </row>
    <row r="50" spans="1:2" x14ac:dyDescent="0.25">
      <c r="A50" s="21" t="s">
        <v>565</v>
      </c>
      <c r="B50">
        <v>2</v>
      </c>
    </row>
    <row r="51" spans="1:2" x14ac:dyDescent="0.25">
      <c r="A51" s="21" t="s">
        <v>634</v>
      </c>
      <c r="B51">
        <v>9</v>
      </c>
    </row>
    <row r="52" spans="1:2" x14ac:dyDescent="0.25">
      <c r="A52" s="21" t="s">
        <v>1012</v>
      </c>
      <c r="B52">
        <v>148</v>
      </c>
    </row>
  </sheetData>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D673-F6B5-4A4E-90DD-2F7E63BBC9CA}">
  <dimension ref="B3:D33"/>
  <sheetViews>
    <sheetView zoomScaleNormal="100" workbookViewId="0">
      <selection activeCell="K44" sqref="K44"/>
    </sheetView>
  </sheetViews>
  <sheetFormatPr defaultRowHeight="15" x14ac:dyDescent="0.25"/>
  <cols>
    <col min="1" max="1" width="4" bestFit="1" customWidth="1"/>
    <col min="2" max="2" width="31.85546875" customWidth="1"/>
    <col min="3" max="3" width="17.42578125" bestFit="1" customWidth="1"/>
    <col min="4" max="4" width="14" customWidth="1"/>
    <col min="5" max="5" width="11.5703125" bestFit="1" customWidth="1"/>
  </cols>
  <sheetData>
    <row r="3" spans="2:4" x14ac:dyDescent="0.25">
      <c r="B3" s="27" t="s">
        <v>1015</v>
      </c>
      <c r="C3" s="90" t="s">
        <v>1016</v>
      </c>
      <c r="D3" s="27" t="s">
        <v>1017</v>
      </c>
    </row>
    <row r="4" spans="2:4" x14ac:dyDescent="0.25">
      <c r="B4" t="s">
        <v>1018</v>
      </c>
      <c r="C4" s="26">
        <v>87878880.99000001</v>
      </c>
      <c r="D4" s="111">
        <f>C4/$C$8</f>
        <v>0.15992508802608721</v>
      </c>
    </row>
    <row r="5" spans="2:4" x14ac:dyDescent="0.25">
      <c r="B5" t="s">
        <v>20</v>
      </c>
      <c r="C5" s="26">
        <v>8538216.5</v>
      </c>
      <c r="D5" s="111">
        <f t="shared" ref="D5:D7" si="0">C5/$C$8</f>
        <v>1.553814761823915E-2</v>
      </c>
    </row>
    <row r="6" spans="2:4" x14ac:dyDescent="0.25">
      <c r="B6" t="s">
        <v>25</v>
      </c>
      <c r="C6" s="26">
        <v>438447561.70999998</v>
      </c>
      <c r="D6" s="111">
        <f t="shared" si="0"/>
        <v>0.79790234139729277</v>
      </c>
    </row>
    <row r="7" spans="2:4" x14ac:dyDescent="0.25">
      <c r="B7" t="s">
        <v>1019</v>
      </c>
      <c r="C7" s="26">
        <v>14635622.93</v>
      </c>
      <c r="D7" s="111">
        <f t="shared" si="0"/>
        <v>2.6634422958380803E-2</v>
      </c>
    </row>
    <row r="8" spans="2:4" ht="15.75" thickBot="1" x14ac:dyDescent="0.3">
      <c r="B8" s="5" t="s">
        <v>1012</v>
      </c>
      <c r="C8" s="85">
        <f>SUM(C4:C7)</f>
        <v>549500282.13</v>
      </c>
      <c r="D8" s="112">
        <f>SUM(D4:D7)</f>
        <v>1</v>
      </c>
    </row>
    <row r="9" spans="2:4" ht="15.75" thickTop="1" x14ac:dyDescent="0.25"/>
    <row r="25" spans="2:4" x14ac:dyDescent="0.25">
      <c r="B25" s="27" t="s">
        <v>1020</v>
      </c>
      <c r="C25" s="90" t="s">
        <v>1016</v>
      </c>
      <c r="D25" s="27" t="s">
        <v>1017</v>
      </c>
    </row>
    <row r="26" spans="2:4" x14ac:dyDescent="0.25">
      <c r="B26" t="s">
        <v>159</v>
      </c>
      <c r="C26" s="26">
        <v>130285087.48999999</v>
      </c>
      <c r="D26" s="113">
        <f>C26/$C$32</f>
        <v>0.23709739872194885</v>
      </c>
    </row>
    <row r="27" spans="2:4" x14ac:dyDescent="0.25">
      <c r="B27" t="s">
        <v>665</v>
      </c>
      <c r="C27" s="26">
        <v>80044280</v>
      </c>
      <c r="D27" s="113">
        <f t="shared" ref="D27:D31" si="1">C27/$C$32</f>
        <v>0.14566740473676998</v>
      </c>
    </row>
    <row r="28" spans="2:4" x14ac:dyDescent="0.25">
      <c r="B28" t="s">
        <v>113</v>
      </c>
      <c r="C28" s="26">
        <v>186241068.68000001</v>
      </c>
      <c r="D28" s="113">
        <f t="shared" si="1"/>
        <v>0.33892806743989873</v>
      </c>
    </row>
    <row r="29" spans="2:4" x14ac:dyDescent="0.25">
      <c r="B29" t="s">
        <v>127</v>
      </c>
      <c r="C29" s="26">
        <v>75142298.980000004</v>
      </c>
      <c r="D29" s="113">
        <f t="shared" si="1"/>
        <v>0.13674660673281136</v>
      </c>
    </row>
    <row r="30" spans="2:4" x14ac:dyDescent="0.25">
      <c r="B30" t="s">
        <v>150</v>
      </c>
      <c r="C30" s="26">
        <v>18451221.699999999</v>
      </c>
      <c r="D30" s="113">
        <f t="shared" si="1"/>
        <v>3.3578184215808708E-2</v>
      </c>
    </row>
    <row r="31" spans="2:4" x14ac:dyDescent="0.25">
      <c r="B31" t="s">
        <v>120</v>
      </c>
      <c r="C31" s="26">
        <v>59336325.279999994</v>
      </c>
      <c r="D31" s="113">
        <f t="shared" si="1"/>
        <v>0.10798233815276238</v>
      </c>
    </row>
    <row r="32" spans="2:4" ht="15.75" thickBot="1" x14ac:dyDescent="0.3">
      <c r="B32" s="5" t="s">
        <v>1012</v>
      </c>
      <c r="C32" s="85">
        <f>SUM(C26:C31)</f>
        <v>549500282.13</v>
      </c>
      <c r="D32" s="91">
        <f>SUM(D26:D31)</f>
        <v>1</v>
      </c>
    </row>
    <row r="33" spans="2:4" ht="15.75" thickTop="1" x14ac:dyDescent="0.25">
      <c r="B33" s="28"/>
      <c r="C33" s="29"/>
      <c r="D33" s="30"/>
    </row>
  </sheetData>
  <pageMargins left="0.7" right="0.7" top="0.75" bottom="0.75" header="0.3" footer="0.3"/>
  <pageSetup scale="83" orientation="portrait" r:id="rId1"/>
  <rowBreaks count="1" manualBreakCount="1">
    <brk id="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E9614-7294-416F-9DF3-8726E006BC90}">
  <sheetPr>
    <pageSetUpPr fitToPage="1"/>
  </sheetPr>
  <dimension ref="A1:F24"/>
  <sheetViews>
    <sheetView workbookViewId="0">
      <selection activeCell="A17" sqref="A17"/>
    </sheetView>
  </sheetViews>
  <sheetFormatPr defaultRowHeight="15" x14ac:dyDescent="0.25"/>
  <cols>
    <col min="1" max="1" width="9.7109375" bestFit="1" customWidth="1"/>
    <col min="2" max="2" width="11.140625" bestFit="1" customWidth="1"/>
    <col min="3" max="3" width="15" style="26" bestFit="1" customWidth="1"/>
    <col min="4" max="4" width="65.42578125" bestFit="1" customWidth="1"/>
    <col min="5" max="5" width="15.5703125" style="23" bestFit="1" customWidth="1"/>
    <col min="6" max="6" width="12.28515625" customWidth="1"/>
  </cols>
  <sheetData>
    <row r="1" spans="1:6" x14ac:dyDescent="0.25">
      <c r="A1" t="s">
        <v>1021</v>
      </c>
    </row>
    <row r="2" spans="1:6" ht="30" x14ac:dyDescent="0.25">
      <c r="A2" s="86"/>
      <c r="B2" s="86"/>
      <c r="C2" s="87"/>
      <c r="D2" s="86"/>
      <c r="E2" s="88" t="s">
        <v>1022</v>
      </c>
      <c r="F2" s="89" t="s">
        <v>1023</v>
      </c>
    </row>
    <row r="3" spans="1:6" x14ac:dyDescent="0.25">
      <c r="A3" s="14">
        <v>45364</v>
      </c>
      <c r="B3" t="s">
        <v>1024</v>
      </c>
      <c r="C3" s="26">
        <v>-1302785</v>
      </c>
      <c r="D3" t="s">
        <v>1025</v>
      </c>
      <c r="E3" s="23">
        <v>-1302785</v>
      </c>
      <c r="F3" s="22">
        <f>C3-E3</f>
        <v>0</v>
      </c>
    </row>
    <row r="4" spans="1:6" x14ac:dyDescent="0.25">
      <c r="B4" t="s">
        <v>1026</v>
      </c>
      <c r="C4" s="26">
        <v>-4795745</v>
      </c>
      <c r="D4" t="s">
        <v>1027</v>
      </c>
      <c r="E4" s="23">
        <v>-4795745</v>
      </c>
      <c r="F4" s="22">
        <f t="shared" ref="F4:F22" si="0">C4-E4</f>
        <v>0</v>
      </c>
    </row>
    <row r="5" spans="1:6" x14ac:dyDescent="0.25">
      <c r="B5" t="s">
        <v>1028</v>
      </c>
      <c r="C5" s="26">
        <v>-1788960</v>
      </c>
      <c r="D5" t="s">
        <v>268</v>
      </c>
      <c r="E5" s="23">
        <v>-1788960</v>
      </c>
      <c r="F5" s="22">
        <f t="shared" si="0"/>
        <v>0</v>
      </c>
    </row>
    <row r="6" spans="1:6" x14ac:dyDescent="0.25">
      <c r="B6" t="s">
        <v>1029</v>
      </c>
      <c r="C6" s="26">
        <v>-400000</v>
      </c>
      <c r="D6" t="s">
        <v>220</v>
      </c>
      <c r="E6" s="23">
        <v>-400000</v>
      </c>
      <c r="F6" s="22">
        <f t="shared" si="0"/>
        <v>0</v>
      </c>
    </row>
    <row r="7" spans="1:6" x14ac:dyDescent="0.25">
      <c r="B7" t="s">
        <v>1030</v>
      </c>
      <c r="C7" s="26">
        <v>-2000000</v>
      </c>
      <c r="D7" t="s">
        <v>213</v>
      </c>
      <c r="E7" s="23">
        <v>-2000000</v>
      </c>
      <c r="F7" s="22">
        <f t="shared" si="0"/>
        <v>0</v>
      </c>
    </row>
    <row r="8" spans="1:6" x14ac:dyDescent="0.25">
      <c r="B8" t="s">
        <v>1031</v>
      </c>
      <c r="C8" s="26">
        <v>-500000</v>
      </c>
      <c r="D8" t="s">
        <v>1032</v>
      </c>
      <c r="E8" s="23">
        <v>-500000</v>
      </c>
      <c r="F8" s="22">
        <f t="shared" si="0"/>
        <v>0</v>
      </c>
    </row>
    <row r="9" spans="1:6" x14ac:dyDescent="0.25">
      <c r="B9" t="s">
        <v>1033</v>
      </c>
      <c r="C9" s="26">
        <v>-162013</v>
      </c>
      <c r="D9" t="s">
        <v>1034</v>
      </c>
      <c r="E9" s="23">
        <v>-160586</v>
      </c>
      <c r="F9" s="22">
        <f>C9-E9</f>
        <v>-1427</v>
      </c>
    </row>
    <row r="10" spans="1:6" x14ac:dyDescent="0.25">
      <c r="B10" t="s">
        <v>1035</v>
      </c>
      <c r="C10" s="26">
        <v>-736487</v>
      </c>
      <c r="D10" t="s">
        <v>1034</v>
      </c>
      <c r="E10" s="23">
        <v>-733715</v>
      </c>
      <c r="F10" s="22">
        <f t="shared" si="0"/>
        <v>-2772</v>
      </c>
    </row>
    <row r="11" spans="1:6" x14ac:dyDescent="0.25">
      <c r="B11" t="s">
        <v>1036</v>
      </c>
      <c r="C11" s="26">
        <v>-248239</v>
      </c>
      <c r="D11" t="s">
        <v>1034</v>
      </c>
      <c r="E11" s="23">
        <v>-245864</v>
      </c>
      <c r="F11" s="22">
        <f t="shared" si="0"/>
        <v>-2375</v>
      </c>
    </row>
    <row r="12" spans="1:6" x14ac:dyDescent="0.25">
      <c r="B12" t="s">
        <v>1037</v>
      </c>
      <c r="C12" s="26">
        <v>-660000</v>
      </c>
      <c r="D12" t="s">
        <v>1034</v>
      </c>
      <c r="E12" s="23">
        <v>-660000</v>
      </c>
      <c r="F12" s="22">
        <f t="shared" si="0"/>
        <v>0</v>
      </c>
    </row>
    <row r="13" spans="1:6" x14ac:dyDescent="0.25">
      <c r="B13" t="s">
        <v>1038</v>
      </c>
      <c r="C13" s="26">
        <v>-105394</v>
      </c>
      <c r="D13" t="s">
        <v>1034</v>
      </c>
      <c r="E13" s="23">
        <v>-104443</v>
      </c>
      <c r="F13" s="22">
        <f t="shared" si="0"/>
        <v>-951</v>
      </c>
    </row>
    <row r="14" spans="1:6" x14ac:dyDescent="0.25">
      <c r="B14" t="s">
        <v>1039</v>
      </c>
      <c r="C14" s="26">
        <v>-238801</v>
      </c>
      <c r="D14" t="s">
        <v>1034</v>
      </c>
      <c r="E14" s="23">
        <v>-236717</v>
      </c>
      <c r="F14" s="22">
        <f t="shared" si="0"/>
        <v>-2084</v>
      </c>
    </row>
    <row r="15" spans="1:6" x14ac:dyDescent="0.25">
      <c r="B15" t="s">
        <v>1040</v>
      </c>
      <c r="C15" s="26">
        <v>-362085</v>
      </c>
      <c r="D15" t="s">
        <v>1034</v>
      </c>
      <c r="E15" s="23">
        <v>-362085</v>
      </c>
      <c r="F15" s="22">
        <f t="shared" si="0"/>
        <v>0</v>
      </c>
    </row>
    <row r="16" spans="1:6" x14ac:dyDescent="0.25">
      <c r="B16" t="s">
        <v>1041</v>
      </c>
      <c r="C16" s="26">
        <v>-250000</v>
      </c>
      <c r="D16" t="s">
        <v>1042</v>
      </c>
      <c r="E16" s="23">
        <v>-250000</v>
      </c>
      <c r="F16" s="22">
        <f t="shared" si="0"/>
        <v>0</v>
      </c>
    </row>
    <row r="17" spans="2:6" x14ac:dyDescent="0.25">
      <c r="B17" t="s">
        <v>1043</v>
      </c>
      <c r="C17" s="26">
        <v>-1956000</v>
      </c>
      <c r="D17" t="s">
        <v>1044</v>
      </c>
      <c r="E17" s="23">
        <v>-1956000</v>
      </c>
      <c r="F17" s="22">
        <f t="shared" si="0"/>
        <v>0</v>
      </c>
    </row>
    <row r="18" spans="2:6" x14ac:dyDescent="0.25">
      <c r="B18" t="s">
        <v>1045</v>
      </c>
      <c r="C18" s="26">
        <v>-4799969</v>
      </c>
      <c r="D18" t="s">
        <v>1046</v>
      </c>
      <c r="E18" s="23">
        <v>-4799969</v>
      </c>
      <c r="F18" s="22">
        <f t="shared" si="0"/>
        <v>0</v>
      </c>
    </row>
    <row r="19" spans="2:6" x14ac:dyDescent="0.25">
      <c r="B19" t="s">
        <v>1047</v>
      </c>
      <c r="C19" s="26">
        <v>-964276</v>
      </c>
      <c r="D19" t="s">
        <v>1048</v>
      </c>
      <c r="E19" s="23">
        <v>-964276</v>
      </c>
      <c r="F19" s="22">
        <f t="shared" si="0"/>
        <v>0</v>
      </c>
    </row>
    <row r="20" spans="2:6" x14ac:dyDescent="0.25">
      <c r="B20" t="s">
        <v>1049</v>
      </c>
      <c r="C20" s="26">
        <v>-2226486</v>
      </c>
      <c r="D20" t="s">
        <v>1050</v>
      </c>
      <c r="E20" s="23">
        <v>-2226486</v>
      </c>
      <c r="F20" s="22">
        <f t="shared" si="0"/>
        <v>0</v>
      </c>
    </row>
    <row r="21" spans="2:6" x14ac:dyDescent="0.25">
      <c r="B21" t="s">
        <v>1051</v>
      </c>
      <c r="C21" s="26">
        <v>-420086</v>
      </c>
      <c r="D21" t="s">
        <v>1034</v>
      </c>
      <c r="E21" s="23">
        <v>-420086</v>
      </c>
      <c r="F21" s="22">
        <f t="shared" si="0"/>
        <v>0</v>
      </c>
    </row>
    <row r="22" spans="2:6" x14ac:dyDescent="0.25">
      <c r="B22" t="s">
        <v>1006</v>
      </c>
      <c r="C22" s="26">
        <v>873360</v>
      </c>
      <c r="D22" t="s">
        <v>1052</v>
      </c>
      <c r="E22" s="23">
        <v>873360</v>
      </c>
      <c r="F22" s="22">
        <f t="shared" si="0"/>
        <v>0</v>
      </c>
    </row>
    <row r="23" spans="2:6" ht="15.75" thickBot="1" x14ac:dyDescent="0.3">
      <c r="C23" s="26">
        <f>SUM(C3:C22)</f>
        <v>-23043966</v>
      </c>
      <c r="E23" s="24">
        <f>SUM(E3:E22)</f>
        <v>-23034357</v>
      </c>
      <c r="F23" s="24">
        <f>SUM(F3:F22)</f>
        <v>-9609</v>
      </c>
    </row>
    <row r="24" spans="2:6" ht="15.75" thickTop="1" x14ac:dyDescent="0.25"/>
  </sheetData>
  <pageMargins left="0.7" right="0.7" top="0.75" bottom="0.75" header="0.3" footer="0.3"/>
  <pageSetup scale="8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8576EBB607CC43A876918692A4B9F3" ma:contentTypeVersion="11" ma:contentTypeDescription="Create a new document." ma:contentTypeScope="" ma:versionID="91f68635a7840576e0bf44211e15d520">
  <xsd:schema xmlns:xsd="http://www.w3.org/2001/XMLSchema" xmlns:xs="http://www.w3.org/2001/XMLSchema" xmlns:p="http://schemas.microsoft.com/office/2006/metadata/properties" xmlns:ns2="46c48e1f-232e-4cdf-bc27-113ca8dd4fab" xmlns:ns3="01421d98-f01e-45d0-b4cb-573a15f839af" targetNamespace="http://schemas.microsoft.com/office/2006/metadata/properties" ma:root="true" ma:fieldsID="bf9e94ff4c58cee2c7d642fcc4124e46" ns2:_="" ns3:_="">
    <xsd:import namespace="46c48e1f-232e-4cdf-bc27-113ca8dd4fab"/>
    <xsd:import namespace="01421d98-f01e-45d0-b4cb-573a15f839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48e1f-232e-4cdf-bc27-113ca8dd4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421d98-f01e-45d0-b4cb-573a15f839a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A6C395-212B-43E6-88F9-B9ED231A10D0}">
  <ds:schemaRefs>
    <ds:schemaRef ds:uri="http://schemas.microsoft.com/sharepoint/v3/contenttype/forms"/>
  </ds:schemaRefs>
</ds:datastoreItem>
</file>

<file path=customXml/itemProps2.xml><?xml version="1.0" encoding="utf-8"?>
<ds:datastoreItem xmlns:ds="http://schemas.openxmlformats.org/officeDocument/2006/customXml" ds:itemID="{B515363F-09BA-4F14-BE44-2D7B5229D49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F026FBE-2516-4CD2-8BD7-4B8C97265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48e1f-232e-4cdf-bc27-113ca8dd4fab"/>
    <ds:schemaRef ds:uri="01421d98-f01e-45d0-b4cb-573a15f83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 Validation</vt:lpstr>
      <vt:lpstr>Agency Projects</vt:lpstr>
      <vt:lpstr>Pivot Tables</vt:lpstr>
      <vt:lpstr>Charts</vt:lpstr>
      <vt:lpstr>3.13.24 IFC</vt:lpstr>
      <vt:lpstr>'Agency Projects'!Print_Area</vt:lpstr>
      <vt:lpstr>Charts!Print_Area</vt:lpstr>
      <vt:lpstr>'Agency Projects'!Print_Titles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Bartlett</dc:creator>
  <cp:keywords/>
  <dc:description/>
  <cp:lastModifiedBy>Shannon Litz</cp:lastModifiedBy>
  <cp:revision/>
  <dcterms:created xsi:type="dcterms:W3CDTF">2022-04-08T15:12:34Z</dcterms:created>
  <dcterms:modified xsi:type="dcterms:W3CDTF">2024-05-13T22:53:28Z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0x010100AD8576EBB607CC43A876918692A4B9F3</vt:lpwstr>
  </property>
</Properties>
</file>